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Y:\fund\صندوق شاخصی کیان\گزارش ماهانه\1402\مرداد\"/>
    </mc:Choice>
  </mc:AlternateContent>
  <xr:revisionPtr revIDLastSave="0" documentId="13_ncr:1_{586F4F51-6598-493F-BA55-424270AF7A84}" xr6:coauthVersionLast="47" xr6:coauthVersionMax="47" xr10:uidLastSave="{00000000-0000-0000-0000-000000000000}"/>
  <bookViews>
    <workbookView xWindow="-108" yWindow="-108" windowWidth="23256" windowHeight="12576" tabRatio="92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سهام'!$A$9:$W$221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'!$C$10:$T$228</definedName>
    <definedName name="_xlnm._FilterDatabase" localSheetId="6" hidden="1">'درآمد سود سهام'!$A$7:$T$7</definedName>
    <definedName name="_xlnm._FilterDatabase" localSheetId="8" hidden="1">'درآمد ناشی از تغییر قیمت اوراق '!$C$6:$R$219</definedName>
    <definedName name="_xlnm._FilterDatabase" localSheetId="7" hidden="1">'درآمد ناشی ازفروش'!$C$7:$S$217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'!$B$7:$R$219</definedName>
    <definedName name="b">'درآمد ناشی ازفروش'!$B$8:$S$217</definedName>
    <definedName name="_xlnm.Print_Area" localSheetId="1">' سهام'!$A$1:$W$222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'!$C$1:$T$230</definedName>
    <definedName name="_xlnm.Print_Area" localSheetId="6">'درآمد سود سهام'!$A$1:$T$85</definedName>
    <definedName name="_xlnm.Print_Area" localSheetId="8">'درآمد ناشی از تغییر قیمت اوراق '!$C$1:$S$222</definedName>
    <definedName name="_xlnm.Print_Area" localSheetId="7">'درآمد ناشی ازفروش'!$C$1:$S$221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'!$B$7:$R$185</definedName>
    <definedName name="درآمدسودسهام">'درآمد سود سهام'!$A$8:$T$83</definedName>
    <definedName name="سود">'درآمد سود سهام'!$A$8:$T$71</definedName>
    <definedName name="فروش">'درآمد ناشی ازفروش'!$B$8:$S$217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2" i="1" l="1"/>
  <c r="W213" i="1"/>
  <c r="W214" i="1"/>
  <c r="W215" i="1"/>
  <c r="W216" i="1"/>
  <c r="W217" i="1"/>
  <c r="W218" i="1"/>
  <c r="W219" i="1"/>
  <c r="W220" i="1"/>
  <c r="W221" i="1"/>
  <c r="P209" i="5" l="1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08" i="5"/>
  <c r="P205" i="5"/>
  <c r="P206" i="5"/>
  <c r="P204" i="5"/>
  <c r="P201" i="5"/>
  <c r="P202" i="5"/>
  <c r="P200" i="5"/>
  <c r="P199" i="5"/>
  <c r="P198" i="5"/>
  <c r="P195" i="5"/>
  <c r="P196" i="5"/>
  <c r="P197" i="5"/>
  <c r="P191" i="5"/>
  <c r="P192" i="5"/>
  <c r="P193" i="5"/>
  <c r="P194" i="5"/>
  <c r="P19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30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95" i="5"/>
  <c r="P92" i="5"/>
  <c r="P93" i="5"/>
  <c r="P83" i="5"/>
  <c r="P84" i="5"/>
  <c r="P85" i="5"/>
  <c r="P86" i="5"/>
  <c r="P87" i="5"/>
  <c r="P88" i="5"/>
  <c r="P89" i="5"/>
  <c r="P90" i="5"/>
  <c r="P91" i="5"/>
  <c r="P82" i="5"/>
  <c r="P69" i="5"/>
  <c r="P53" i="5"/>
  <c r="P54" i="5"/>
  <c r="P52" i="5"/>
  <c r="P50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225" i="5"/>
  <c r="P226" i="5"/>
  <c r="P228" i="5"/>
  <c r="P227" i="5"/>
  <c r="J51" i="5"/>
  <c r="J70" i="5"/>
  <c r="J129" i="5"/>
  <c r="J207" i="5"/>
  <c r="J224" i="5"/>
  <c r="G217" i="5"/>
  <c r="G216" i="5"/>
  <c r="G215" i="5"/>
  <c r="G209" i="5"/>
  <c r="G210" i="5"/>
  <c r="G211" i="5"/>
  <c r="G212" i="5"/>
  <c r="G213" i="5"/>
  <c r="G214" i="5"/>
  <c r="G208" i="5"/>
  <c r="G206" i="5"/>
  <c r="G205" i="5"/>
  <c r="G204" i="5"/>
  <c r="G202" i="5"/>
  <c r="G203" i="5"/>
  <c r="J203" i="5" s="1"/>
  <c r="G200" i="5"/>
  <c r="G191" i="5"/>
  <c r="G192" i="5"/>
  <c r="G193" i="5"/>
  <c r="G194" i="5"/>
  <c r="G190" i="5"/>
  <c r="G189" i="5"/>
  <c r="G218" i="5"/>
  <c r="G219" i="5"/>
  <c r="G220" i="5"/>
  <c r="G221" i="5"/>
  <c r="G222" i="5"/>
  <c r="G223" i="5"/>
  <c r="G225" i="5"/>
  <c r="G226" i="5"/>
  <c r="G227" i="5"/>
  <c r="G228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95" i="5"/>
  <c r="G196" i="5"/>
  <c r="G197" i="5"/>
  <c r="G198" i="5"/>
  <c r="G199" i="5"/>
  <c r="G201" i="5"/>
  <c r="G168" i="5"/>
  <c r="G169" i="5"/>
  <c r="G170" i="5"/>
  <c r="G171" i="5"/>
  <c r="G172" i="5"/>
  <c r="G173" i="5"/>
  <c r="G174" i="5"/>
  <c r="G163" i="5"/>
  <c r="G164" i="5"/>
  <c r="G165" i="5"/>
  <c r="G166" i="5"/>
  <c r="G167" i="5"/>
  <c r="G155" i="5"/>
  <c r="G156" i="5"/>
  <c r="G157" i="5"/>
  <c r="G158" i="5"/>
  <c r="G159" i="5"/>
  <c r="G160" i="5"/>
  <c r="G161" i="5"/>
  <c r="G162" i="5"/>
  <c r="G153" i="5"/>
  <c r="G154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11" i="5"/>
  <c r="G52" i="5"/>
  <c r="G53" i="5"/>
  <c r="G54" i="5"/>
  <c r="G57" i="5"/>
  <c r="G58" i="5"/>
  <c r="G56" i="5"/>
  <c r="G69" i="5"/>
  <c r="G72" i="5"/>
  <c r="G73" i="5"/>
  <c r="G74" i="5"/>
  <c r="G75" i="5"/>
  <c r="G76" i="5"/>
  <c r="G77" i="5"/>
  <c r="G78" i="5"/>
  <c r="J78" i="5" s="1"/>
  <c r="G79" i="5"/>
  <c r="G80" i="5"/>
  <c r="G71" i="5"/>
  <c r="G68" i="5"/>
  <c r="G67" i="5"/>
  <c r="G66" i="5"/>
  <c r="G64" i="5"/>
  <c r="G65" i="5"/>
  <c r="G61" i="5"/>
  <c r="G62" i="5"/>
  <c r="G63" i="5"/>
  <c r="G60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J111" i="5" s="1"/>
  <c r="G112" i="5"/>
  <c r="G113" i="5"/>
  <c r="G114" i="5"/>
  <c r="G95" i="5"/>
  <c r="G92" i="5"/>
  <c r="G93" i="5"/>
  <c r="G91" i="5"/>
  <c r="G86" i="5"/>
  <c r="G87" i="5"/>
  <c r="G88" i="5"/>
  <c r="G89" i="5"/>
  <c r="G90" i="5"/>
  <c r="G83" i="5"/>
  <c r="G84" i="5"/>
  <c r="G85" i="5"/>
  <c r="G82" i="5"/>
  <c r="G133" i="5"/>
  <c r="G131" i="5"/>
  <c r="G132" i="5"/>
  <c r="G130" i="5"/>
  <c r="G126" i="5"/>
  <c r="G127" i="5"/>
  <c r="G128" i="5"/>
  <c r="G124" i="5"/>
  <c r="G125" i="5"/>
  <c r="G123" i="5"/>
  <c r="G122" i="5"/>
  <c r="G116" i="5"/>
  <c r="G117" i="5"/>
  <c r="G118" i="5"/>
  <c r="G119" i="5"/>
  <c r="G120" i="5"/>
  <c r="G121" i="5"/>
  <c r="G115" i="5"/>
  <c r="G151" i="5"/>
  <c r="G150" i="5"/>
  <c r="G149" i="5"/>
  <c r="G138" i="5"/>
  <c r="G139" i="5"/>
  <c r="G140" i="5"/>
  <c r="G141" i="5"/>
  <c r="G142" i="5"/>
  <c r="G143" i="5"/>
  <c r="G144" i="5"/>
  <c r="G145" i="5"/>
  <c r="G146" i="5"/>
  <c r="G147" i="5"/>
  <c r="G148" i="5"/>
  <c r="G134" i="5"/>
  <c r="G135" i="5"/>
  <c r="G136" i="5"/>
  <c r="G137" i="5"/>
  <c r="G152" i="5"/>
  <c r="G59" i="5"/>
  <c r="G55" i="5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76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55" i="14"/>
  <c r="I52" i="14"/>
  <c r="I53" i="14"/>
  <c r="I51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7" i="14"/>
  <c r="N9" i="18"/>
  <c r="K214" i="15" l="1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S196" i="15"/>
  <c r="S197" i="15"/>
  <c r="S198" i="15"/>
  <c r="S199" i="15"/>
  <c r="S200" i="15"/>
  <c r="S201" i="15"/>
  <c r="S202" i="15"/>
  <c r="S203" i="15"/>
  <c r="S204" i="15"/>
  <c r="S205" i="15"/>
  <c r="S206" i="15"/>
  <c r="S207" i="15"/>
  <c r="S208" i="15"/>
  <c r="S209" i="15"/>
  <c r="S210" i="15"/>
  <c r="S211" i="15"/>
  <c r="S212" i="15"/>
  <c r="S213" i="15"/>
  <c r="S214" i="15"/>
  <c r="S215" i="15"/>
  <c r="S216" i="15"/>
  <c r="S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5" i="15"/>
  <c r="K216" i="15"/>
  <c r="K8" i="15"/>
  <c r="N8" i="18"/>
  <c r="K217" i="15" l="1"/>
  <c r="E11" i="8"/>
  <c r="C11" i="8"/>
  <c r="G9" i="7"/>
  <c r="G10" i="7"/>
  <c r="G8" i="7"/>
  <c r="G11" i="7" s="1"/>
  <c r="I11" i="7"/>
  <c r="K9" i="7" s="1"/>
  <c r="E11" i="7"/>
  <c r="R51" i="5"/>
  <c r="T51" i="5" s="1"/>
  <c r="R78" i="5"/>
  <c r="T78" i="5" s="1"/>
  <c r="R111" i="5"/>
  <c r="T111" i="5" s="1"/>
  <c r="R129" i="5"/>
  <c r="T129" i="5" s="1"/>
  <c r="R203" i="5"/>
  <c r="T203" i="5" s="1"/>
  <c r="L51" i="5"/>
  <c r="L78" i="5"/>
  <c r="L111" i="5"/>
  <c r="L129" i="5"/>
  <c r="L203" i="5"/>
  <c r="N219" i="14"/>
  <c r="G219" i="14"/>
  <c r="Q217" i="15"/>
  <c r="O217" i="15"/>
  <c r="I217" i="15"/>
  <c r="G217" i="15"/>
  <c r="S217" i="15"/>
  <c r="R84" i="18"/>
  <c r="P84" i="18"/>
  <c r="L84" i="18"/>
  <c r="J84" i="18"/>
  <c r="Q8" i="13"/>
  <c r="Q9" i="13"/>
  <c r="Q7" i="13"/>
  <c r="K8" i="13"/>
  <c r="K9" i="13"/>
  <c r="K10" i="13" s="1"/>
  <c r="K7" i="13"/>
  <c r="Q10" i="13"/>
  <c r="O10" i="13"/>
  <c r="M10" i="13"/>
  <c r="I10" i="13"/>
  <c r="G10" i="13"/>
  <c r="I8" i="11"/>
  <c r="O12" i="2"/>
  <c r="M12" i="2"/>
  <c r="K12" i="2"/>
  <c r="S222" i="1"/>
  <c r="U222" i="1"/>
  <c r="M222" i="1"/>
  <c r="J222" i="1"/>
  <c r="G222" i="1"/>
  <c r="E222" i="1"/>
  <c r="Q140" i="5"/>
  <c r="P55" i="5"/>
  <c r="P58" i="5"/>
  <c r="P59" i="5"/>
  <c r="P61" i="5"/>
  <c r="P63" i="5"/>
  <c r="P64" i="5"/>
  <c r="P66" i="5"/>
  <c r="P67" i="5"/>
  <c r="P72" i="5"/>
  <c r="R72" i="5" s="1"/>
  <c r="T72" i="5" s="1"/>
  <c r="P73" i="5"/>
  <c r="R73" i="5" s="1"/>
  <c r="T73" i="5" s="1"/>
  <c r="P75" i="5"/>
  <c r="P76" i="5"/>
  <c r="P79" i="5"/>
  <c r="R151" i="5"/>
  <c r="T151" i="5" s="1"/>
  <c r="Q70" i="5"/>
  <c r="R70" i="5" s="1"/>
  <c r="T70" i="5" s="1"/>
  <c r="Q71" i="5"/>
  <c r="Q74" i="5"/>
  <c r="Q75" i="5"/>
  <c r="Q76" i="5"/>
  <c r="Q77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30" i="5"/>
  <c r="Q131" i="5"/>
  <c r="Q132" i="5"/>
  <c r="Q133" i="5"/>
  <c r="Q134" i="5"/>
  <c r="Q135" i="5"/>
  <c r="Q136" i="5"/>
  <c r="Q137" i="5"/>
  <c r="Q138" i="5"/>
  <c r="Q139" i="5"/>
  <c r="Q141" i="5"/>
  <c r="Q142" i="5"/>
  <c r="Q143" i="5"/>
  <c r="Q144" i="5"/>
  <c r="Q145" i="5"/>
  <c r="Q146" i="5"/>
  <c r="Q147" i="5"/>
  <c r="Q148" i="5"/>
  <c r="Q149" i="5"/>
  <c r="Q150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4" i="5"/>
  <c r="Q205" i="5"/>
  <c r="Q206" i="5"/>
  <c r="Q207" i="5"/>
  <c r="R207" i="5" s="1"/>
  <c r="T207" i="5" s="1"/>
  <c r="Q208" i="5"/>
  <c r="Q209" i="5"/>
  <c r="Q210" i="5"/>
  <c r="Q211" i="5"/>
  <c r="Q212" i="5"/>
  <c r="Q213" i="5"/>
  <c r="Q214" i="5"/>
  <c r="Q215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R228" i="5" s="1"/>
  <c r="T228" i="5" s="1"/>
  <c r="K8" i="7" l="1"/>
  <c r="K10" i="7"/>
  <c r="K11" i="7" s="1"/>
  <c r="R209" i="5"/>
  <c r="T209" i="5" s="1"/>
  <c r="R186" i="5"/>
  <c r="T186" i="5" s="1"/>
  <c r="R162" i="5"/>
  <c r="T162" i="5" s="1"/>
  <c r="R115" i="5"/>
  <c r="T115" i="5" s="1"/>
  <c r="R175" i="5"/>
  <c r="T175" i="5" s="1"/>
  <c r="R84" i="5"/>
  <c r="T84" i="5" s="1"/>
  <c r="R210" i="5"/>
  <c r="T210" i="5" s="1"/>
  <c r="R181" i="5"/>
  <c r="T181" i="5" s="1"/>
  <c r="R121" i="5"/>
  <c r="T121" i="5" s="1"/>
  <c r="R192" i="5"/>
  <c r="T192" i="5" s="1"/>
  <c r="R180" i="5"/>
  <c r="T180" i="5" s="1"/>
  <c r="R132" i="5"/>
  <c r="T132" i="5" s="1"/>
  <c r="R105" i="5"/>
  <c r="T105" i="5" s="1"/>
  <c r="R154" i="5"/>
  <c r="T154" i="5" s="1"/>
  <c r="R144" i="5"/>
  <c r="T144" i="5" s="1"/>
  <c r="R118" i="5"/>
  <c r="T118" i="5" s="1"/>
  <c r="R159" i="5"/>
  <c r="T159" i="5" s="1"/>
  <c r="R183" i="5"/>
  <c r="T183" i="5" s="1"/>
  <c r="R148" i="5"/>
  <c r="T148" i="5" s="1"/>
  <c r="R128" i="5"/>
  <c r="T128" i="5" s="1"/>
  <c r="R201" i="5"/>
  <c r="T201" i="5" s="1"/>
  <c r="R217" i="5"/>
  <c r="T217" i="5" s="1"/>
  <c r="R172" i="5"/>
  <c r="T172" i="5" s="1"/>
  <c r="R113" i="5"/>
  <c r="T113" i="5" s="1"/>
  <c r="R146" i="5"/>
  <c r="T146" i="5" s="1"/>
  <c r="R137" i="5"/>
  <c r="T137" i="5" s="1"/>
  <c r="R135" i="5"/>
  <c r="T135" i="5" s="1"/>
  <c r="R114" i="5"/>
  <c r="T114" i="5" s="1"/>
  <c r="R178" i="5"/>
  <c r="T178" i="5" s="1"/>
  <c r="R161" i="5"/>
  <c r="T161" i="5" s="1"/>
  <c r="R191" i="5"/>
  <c r="T191" i="5" s="1"/>
  <c r="R167" i="5"/>
  <c r="T167" i="5" s="1"/>
  <c r="R214" i="5"/>
  <c r="T214" i="5" s="1"/>
  <c r="R85" i="5"/>
  <c r="T85" i="5" s="1"/>
  <c r="R101" i="5"/>
  <c r="T101" i="5" s="1"/>
  <c r="R227" i="5"/>
  <c r="T227" i="5" s="1"/>
  <c r="R153" i="5"/>
  <c r="T153" i="5" s="1"/>
  <c r="R126" i="5"/>
  <c r="T126" i="5" s="1"/>
  <c r="R194" i="5"/>
  <c r="T194" i="5" s="1"/>
  <c r="R188" i="5"/>
  <c r="T188" i="5" s="1"/>
  <c r="R164" i="5"/>
  <c r="T164" i="5" s="1"/>
  <c r="R145" i="5"/>
  <c r="T145" i="5" s="1"/>
  <c r="R119" i="5"/>
  <c r="T119" i="5" s="1"/>
  <c r="R93" i="5"/>
  <c r="T93" i="5" s="1"/>
  <c r="R87" i="5"/>
  <c r="T87" i="5" s="1"/>
  <c r="R140" i="5"/>
  <c r="T140" i="5" s="1"/>
  <c r="R136" i="5"/>
  <c r="T136" i="5" s="1"/>
  <c r="R123" i="5"/>
  <c r="T123" i="5" s="1"/>
  <c r="R117" i="5"/>
  <c r="T117" i="5" s="1"/>
  <c r="R110" i="5"/>
  <c r="T110" i="5" s="1"/>
  <c r="R79" i="5"/>
  <c r="T79" i="5" s="1"/>
  <c r="P56" i="5"/>
  <c r="R215" i="5"/>
  <c r="T215" i="5" s="1"/>
  <c r="R91" i="5"/>
  <c r="T91" i="5" s="1"/>
  <c r="R83" i="5"/>
  <c r="T83" i="5" s="1"/>
  <c r="R163" i="5"/>
  <c r="T163" i="5" s="1"/>
  <c r="R155" i="5"/>
  <c r="T155" i="5" s="1"/>
  <c r="R198" i="5"/>
  <c r="T198" i="5" s="1"/>
  <c r="R190" i="5"/>
  <c r="T190" i="5" s="1"/>
  <c r="R142" i="5"/>
  <c r="T142" i="5" s="1"/>
  <c r="R134" i="5"/>
  <c r="T134" i="5" s="1"/>
  <c r="R125" i="5"/>
  <c r="T125" i="5" s="1"/>
  <c r="R108" i="5"/>
  <c r="T108" i="5" s="1"/>
  <c r="R100" i="5"/>
  <c r="T100" i="5" s="1"/>
  <c r="R82" i="5"/>
  <c r="T82" i="5" s="1"/>
  <c r="P65" i="5"/>
  <c r="P74" i="5"/>
  <c r="R74" i="5" s="1"/>
  <c r="T74" i="5" s="1"/>
  <c r="R197" i="5"/>
  <c r="T197" i="5" s="1"/>
  <c r="R189" i="5"/>
  <c r="T189" i="5" s="1"/>
  <c r="R141" i="5"/>
  <c r="T141" i="5" s="1"/>
  <c r="R107" i="5"/>
  <c r="T107" i="5" s="1"/>
  <c r="R99" i="5"/>
  <c r="T99" i="5" s="1"/>
  <c r="P71" i="5"/>
  <c r="R71" i="5" s="1"/>
  <c r="T71" i="5" s="1"/>
  <c r="R88" i="5"/>
  <c r="T88" i="5" s="1"/>
  <c r="P80" i="5"/>
  <c r="R80" i="5" s="1"/>
  <c r="T80" i="5" s="1"/>
  <c r="R195" i="5"/>
  <c r="T195" i="5" s="1"/>
  <c r="R204" i="5"/>
  <c r="T204" i="5" s="1"/>
  <c r="R147" i="5"/>
  <c r="T147" i="5" s="1"/>
  <c r="R139" i="5"/>
  <c r="T139" i="5" s="1"/>
  <c r="R131" i="5"/>
  <c r="T131" i="5" s="1"/>
  <c r="R97" i="5"/>
  <c r="T97" i="5" s="1"/>
  <c r="P57" i="5"/>
  <c r="P62" i="5"/>
  <c r="R86" i="5"/>
  <c r="T86" i="5" s="1"/>
  <c r="P60" i="5"/>
  <c r="R95" i="5"/>
  <c r="T95" i="5" s="1"/>
  <c r="R158" i="5"/>
  <c r="T158" i="5" s="1"/>
  <c r="R120" i="5"/>
  <c r="T120" i="5" s="1"/>
  <c r="R112" i="5"/>
  <c r="T112" i="5" s="1"/>
  <c r="P68" i="5"/>
  <c r="P77" i="5"/>
  <c r="R77" i="5" s="1"/>
  <c r="T77" i="5" s="1"/>
  <c r="R208" i="5"/>
  <c r="T208" i="5" s="1"/>
  <c r="R216" i="5" l="1"/>
  <c r="T216" i="5" s="1"/>
  <c r="N222" i="5"/>
  <c r="R222" i="5" s="1"/>
  <c r="T222" i="5" s="1"/>
  <c r="N223" i="5"/>
  <c r="R223" i="5" s="1"/>
  <c r="T223" i="5" s="1"/>
  <c r="N224" i="5"/>
  <c r="R224" i="5" s="1"/>
  <c r="T224" i="5" s="1"/>
  <c r="N225" i="5"/>
  <c r="R225" i="5" s="1"/>
  <c r="T225" i="5" s="1"/>
  <c r="N226" i="5"/>
  <c r="R226" i="5" s="1"/>
  <c r="T226" i="5" s="1"/>
  <c r="N212" i="5"/>
  <c r="R212" i="5" s="1"/>
  <c r="T212" i="5" s="1"/>
  <c r="N213" i="5"/>
  <c r="R213" i="5" s="1"/>
  <c r="T213" i="5" s="1"/>
  <c r="N149" i="5"/>
  <c r="R149" i="5" s="1"/>
  <c r="T149" i="5" s="1"/>
  <c r="N150" i="5"/>
  <c r="R150" i="5" s="1"/>
  <c r="T150" i="5" s="1"/>
  <c r="E226" i="5" l="1"/>
  <c r="E228" i="5"/>
  <c r="L224" i="5"/>
  <c r="Q12" i="5"/>
  <c r="Q13" i="5"/>
  <c r="Q14" i="5"/>
  <c r="Q15" i="5"/>
  <c r="R15" i="5" s="1"/>
  <c r="T15" i="5" s="1"/>
  <c r="Q16" i="5"/>
  <c r="R16" i="5" s="1"/>
  <c r="T16" i="5" s="1"/>
  <c r="Q17" i="5"/>
  <c r="Q18" i="5"/>
  <c r="Q19" i="5"/>
  <c r="R19" i="5" s="1"/>
  <c r="T19" i="5" s="1"/>
  <c r="Q20" i="5"/>
  <c r="R20" i="5" s="1"/>
  <c r="T20" i="5" s="1"/>
  <c r="Q21" i="5"/>
  <c r="Q22" i="5"/>
  <c r="Q23" i="5"/>
  <c r="Q24" i="5"/>
  <c r="Q25" i="5"/>
  <c r="Q26" i="5"/>
  <c r="R26" i="5" s="1"/>
  <c r="T26" i="5" s="1"/>
  <c r="Q27" i="5"/>
  <c r="R27" i="5" s="1"/>
  <c r="T27" i="5" s="1"/>
  <c r="Q28" i="5"/>
  <c r="Q29" i="5"/>
  <c r="Q30" i="5"/>
  <c r="R30" i="5" s="1"/>
  <c r="T30" i="5" s="1"/>
  <c r="Q31" i="5"/>
  <c r="R31" i="5" s="1"/>
  <c r="T31" i="5" s="1"/>
  <c r="Q32" i="5"/>
  <c r="R32" i="5" s="1"/>
  <c r="T32" i="5" s="1"/>
  <c r="Q33" i="5"/>
  <c r="Q34" i="5"/>
  <c r="Q35" i="5"/>
  <c r="R35" i="5" s="1"/>
  <c r="T35" i="5" s="1"/>
  <c r="Q36" i="5"/>
  <c r="R36" i="5" s="1"/>
  <c r="T36" i="5" s="1"/>
  <c r="Q37" i="5"/>
  <c r="R37" i="5" s="1"/>
  <c r="T37" i="5" s="1"/>
  <c r="Q38" i="5"/>
  <c r="Q39" i="5"/>
  <c r="Q40" i="5"/>
  <c r="R40" i="5" s="1"/>
  <c r="T40" i="5" s="1"/>
  <c r="Q41" i="5"/>
  <c r="R41" i="5" s="1"/>
  <c r="T41" i="5" s="1"/>
  <c r="Q42" i="5"/>
  <c r="R42" i="5" s="1"/>
  <c r="T42" i="5" s="1"/>
  <c r="Q43" i="5"/>
  <c r="R43" i="5" s="1"/>
  <c r="T43" i="5" s="1"/>
  <c r="Q44" i="5"/>
  <c r="R44" i="5" s="1"/>
  <c r="T44" i="5" s="1"/>
  <c r="Q45" i="5"/>
  <c r="Q46" i="5"/>
  <c r="R46" i="5" s="1"/>
  <c r="T46" i="5" s="1"/>
  <c r="Q47" i="5"/>
  <c r="R47" i="5" s="1"/>
  <c r="T47" i="5" s="1"/>
  <c r="Q48" i="5"/>
  <c r="Q49" i="5"/>
  <c r="R49" i="5" s="1"/>
  <c r="T49" i="5" s="1"/>
  <c r="Q50" i="5"/>
  <c r="R50" i="5" s="1"/>
  <c r="T50" i="5" s="1"/>
  <c r="Q52" i="5"/>
  <c r="Q53" i="5"/>
  <c r="R53" i="5" s="1"/>
  <c r="T53" i="5" s="1"/>
  <c r="Q54" i="5"/>
  <c r="Q55" i="5"/>
  <c r="R55" i="5" s="1"/>
  <c r="T55" i="5" s="1"/>
  <c r="Q56" i="5"/>
  <c r="R56" i="5" s="1"/>
  <c r="T56" i="5" s="1"/>
  <c r="Q57" i="5"/>
  <c r="R57" i="5" s="1"/>
  <c r="T57" i="5" s="1"/>
  <c r="Q58" i="5"/>
  <c r="R58" i="5" s="1"/>
  <c r="T58" i="5" s="1"/>
  <c r="Q59" i="5"/>
  <c r="R59" i="5" s="1"/>
  <c r="T59" i="5" s="1"/>
  <c r="Q60" i="5"/>
  <c r="R60" i="5" s="1"/>
  <c r="T60" i="5" s="1"/>
  <c r="Q61" i="5"/>
  <c r="R61" i="5" s="1"/>
  <c r="T61" i="5" s="1"/>
  <c r="Q62" i="5"/>
  <c r="R62" i="5" s="1"/>
  <c r="T62" i="5" s="1"/>
  <c r="Q63" i="5"/>
  <c r="R63" i="5" s="1"/>
  <c r="T63" i="5" s="1"/>
  <c r="Q64" i="5"/>
  <c r="R64" i="5" s="1"/>
  <c r="T64" i="5" s="1"/>
  <c r="Q65" i="5"/>
  <c r="Q66" i="5"/>
  <c r="R66" i="5" s="1"/>
  <c r="T66" i="5" s="1"/>
  <c r="Q67" i="5"/>
  <c r="Q68" i="5"/>
  <c r="R68" i="5" s="1"/>
  <c r="T68" i="5" s="1"/>
  <c r="Q69" i="5"/>
  <c r="R69" i="5" s="1"/>
  <c r="T69" i="5" s="1"/>
  <c r="H211" i="5"/>
  <c r="H212" i="5"/>
  <c r="J212" i="5" s="1"/>
  <c r="H213" i="5"/>
  <c r="J213" i="5" s="1"/>
  <c r="H214" i="5"/>
  <c r="J214" i="5" s="1"/>
  <c r="H215" i="5"/>
  <c r="J215" i="5" s="1"/>
  <c r="H216" i="5"/>
  <c r="H217" i="5"/>
  <c r="J217" i="5" s="1"/>
  <c r="H218" i="5"/>
  <c r="H219" i="5"/>
  <c r="H220" i="5"/>
  <c r="H221" i="5"/>
  <c r="H222" i="5"/>
  <c r="J222" i="5" s="1"/>
  <c r="H223" i="5"/>
  <c r="H225" i="5"/>
  <c r="H226" i="5"/>
  <c r="H227" i="5"/>
  <c r="H228" i="5"/>
  <c r="T76" i="18"/>
  <c r="N206" i="5" s="1"/>
  <c r="R206" i="5" s="1"/>
  <c r="T206" i="5" s="1"/>
  <c r="T77" i="18"/>
  <c r="N211" i="5" s="1"/>
  <c r="R211" i="5" s="1"/>
  <c r="T211" i="5" s="1"/>
  <c r="T78" i="18"/>
  <c r="N218" i="5" s="1"/>
  <c r="R218" i="5" s="1"/>
  <c r="T218" i="5" s="1"/>
  <c r="T79" i="18"/>
  <c r="N219" i="5" s="1"/>
  <c r="R219" i="5" s="1"/>
  <c r="T219" i="5" s="1"/>
  <c r="T80" i="18"/>
  <c r="N220" i="5" s="1"/>
  <c r="R220" i="5" s="1"/>
  <c r="T220" i="5" s="1"/>
  <c r="T81" i="18"/>
  <c r="N221" i="5" s="1"/>
  <c r="R221" i="5" s="1"/>
  <c r="T221" i="5" s="1"/>
  <c r="T82" i="18"/>
  <c r="T83" i="18"/>
  <c r="N76" i="18"/>
  <c r="E206" i="5" s="1"/>
  <c r="N77" i="18"/>
  <c r="E211" i="5" s="1"/>
  <c r="N78" i="18"/>
  <c r="E218" i="5" s="1"/>
  <c r="N79" i="18"/>
  <c r="E219" i="5" s="1"/>
  <c r="N80" i="18"/>
  <c r="E220" i="5" s="1"/>
  <c r="N81" i="18"/>
  <c r="E221" i="5" s="1"/>
  <c r="N82" i="18"/>
  <c r="N83" i="18"/>
  <c r="E227" i="5" s="1"/>
  <c r="T8" i="18"/>
  <c r="J227" i="5" l="1"/>
  <c r="L227" i="5" s="1"/>
  <c r="N13" i="5"/>
  <c r="J211" i="5"/>
  <c r="J218" i="5"/>
  <c r="L218" i="5" s="1"/>
  <c r="J228" i="5"/>
  <c r="J226" i="5"/>
  <c r="L226" i="5" s="1"/>
  <c r="J225" i="5"/>
  <c r="L225" i="5" s="1"/>
  <c r="J221" i="5"/>
  <c r="L221" i="5" s="1"/>
  <c r="J216" i="5"/>
  <c r="L216" i="5" s="1"/>
  <c r="J223" i="5"/>
  <c r="L223" i="5" s="1"/>
  <c r="J220" i="5"/>
  <c r="L220" i="5" s="1"/>
  <c r="J219" i="5"/>
  <c r="L219" i="5" s="1"/>
  <c r="L222" i="5"/>
  <c r="L217" i="5"/>
  <c r="R12" i="5"/>
  <c r="K6" i="2"/>
  <c r="R13" i="5" l="1"/>
  <c r="T13" i="5" s="1"/>
  <c r="T12" i="5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10" i="1"/>
  <c r="Y90" i="1" l="1"/>
  <c r="L70" i="5" l="1"/>
  <c r="L207" i="5"/>
  <c r="L211" i="5"/>
  <c r="L212" i="5"/>
  <c r="L213" i="5"/>
  <c r="L214" i="5"/>
  <c r="L215" i="5"/>
  <c r="H12" i="5"/>
  <c r="J12" i="5" s="1"/>
  <c r="H13" i="5"/>
  <c r="H14" i="5"/>
  <c r="H15" i="5"/>
  <c r="J15" i="5" s="1"/>
  <c r="H16" i="5"/>
  <c r="J16" i="5" s="1"/>
  <c r="H17" i="5"/>
  <c r="H18" i="5"/>
  <c r="H19" i="5"/>
  <c r="J19" i="5" s="1"/>
  <c r="H20" i="5"/>
  <c r="J20" i="5" s="1"/>
  <c r="H21" i="5"/>
  <c r="H22" i="5"/>
  <c r="H23" i="5"/>
  <c r="H24" i="5"/>
  <c r="H25" i="5"/>
  <c r="H26" i="5"/>
  <c r="J26" i="5" s="1"/>
  <c r="H27" i="5"/>
  <c r="H28" i="5"/>
  <c r="H29" i="5"/>
  <c r="J29" i="5" s="1"/>
  <c r="H30" i="5"/>
  <c r="J30" i="5" s="1"/>
  <c r="H31" i="5"/>
  <c r="J31" i="5" s="1"/>
  <c r="H32" i="5"/>
  <c r="J32" i="5" s="1"/>
  <c r="H33" i="5"/>
  <c r="J33" i="5" s="1"/>
  <c r="H34" i="5"/>
  <c r="H35" i="5"/>
  <c r="J35" i="5" s="1"/>
  <c r="H36" i="5"/>
  <c r="J36" i="5" s="1"/>
  <c r="H37" i="5"/>
  <c r="J37" i="5" s="1"/>
  <c r="H38" i="5"/>
  <c r="H39" i="5"/>
  <c r="H40" i="5"/>
  <c r="J40" i="5" s="1"/>
  <c r="H41" i="5"/>
  <c r="J41" i="5" s="1"/>
  <c r="H42" i="5"/>
  <c r="J42" i="5" s="1"/>
  <c r="H43" i="5"/>
  <c r="J43" i="5" s="1"/>
  <c r="H44" i="5"/>
  <c r="J44" i="5" s="1"/>
  <c r="H45" i="5"/>
  <c r="H46" i="5"/>
  <c r="J46" i="5" s="1"/>
  <c r="H47" i="5"/>
  <c r="J47" i="5" s="1"/>
  <c r="H48" i="5"/>
  <c r="H49" i="5"/>
  <c r="J49" i="5" s="1"/>
  <c r="H50" i="5"/>
  <c r="J50" i="5" s="1"/>
  <c r="H52" i="5"/>
  <c r="H53" i="5"/>
  <c r="J53" i="5" s="1"/>
  <c r="H54" i="5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H66" i="5"/>
  <c r="J66" i="5" s="1"/>
  <c r="H67" i="5"/>
  <c r="H68" i="5"/>
  <c r="J68" i="5" s="1"/>
  <c r="H69" i="5"/>
  <c r="J69" i="5" s="1"/>
  <c r="H71" i="5"/>
  <c r="J71" i="5" s="1"/>
  <c r="H72" i="5"/>
  <c r="J72" i="5" s="1"/>
  <c r="H73" i="5"/>
  <c r="H74" i="5"/>
  <c r="J74" i="5" s="1"/>
  <c r="H75" i="5"/>
  <c r="H76" i="5"/>
  <c r="H77" i="5"/>
  <c r="J77" i="5" s="1"/>
  <c r="H79" i="5"/>
  <c r="J79" i="5" s="1"/>
  <c r="H80" i="5"/>
  <c r="J80" i="5" s="1"/>
  <c r="H81" i="5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88" i="5"/>
  <c r="J88" i="5" s="1"/>
  <c r="H89" i="5"/>
  <c r="H90" i="5"/>
  <c r="H91" i="5"/>
  <c r="J91" i="5" s="1"/>
  <c r="H92" i="5"/>
  <c r="H93" i="5"/>
  <c r="J93" i="5" s="1"/>
  <c r="H95" i="5"/>
  <c r="H96" i="5"/>
  <c r="H97" i="5"/>
  <c r="J97" i="5" s="1"/>
  <c r="H98" i="5"/>
  <c r="H99" i="5"/>
  <c r="J99" i="5" s="1"/>
  <c r="H100" i="5"/>
  <c r="J100" i="5" s="1"/>
  <c r="H101" i="5"/>
  <c r="J101" i="5" s="1"/>
  <c r="H102" i="5"/>
  <c r="H103" i="5"/>
  <c r="H104" i="5"/>
  <c r="H105" i="5"/>
  <c r="J105" i="5" s="1"/>
  <c r="H106" i="5"/>
  <c r="H107" i="5"/>
  <c r="J107" i="5" s="1"/>
  <c r="H108" i="5"/>
  <c r="J108" i="5" s="1"/>
  <c r="H109" i="5"/>
  <c r="H110" i="5"/>
  <c r="J110" i="5" s="1"/>
  <c r="H112" i="5"/>
  <c r="J112" i="5" s="1"/>
  <c r="H113" i="5"/>
  <c r="J113" i="5" s="1"/>
  <c r="H114" i="5"/>
  <c r="J114" i="5" s="1"/>
  <c r="H115" i="5"/>
  <c r="J115" i="5" s="1"/>
  <c r="H116" i="5"/>
  <c r="H117" i="5"/>
  <c r="J117" i="5" s="1"/>
  <c r="H118" i="5"/>
  <c r="J118" i="5" s="1"/>
  <c r="H119" i="5"/>
  <c r="J119" i="5" s="1"/>
  <c r="H120" i="5"/>
  <c r="J120" i="5" s="1"/>
  <c r="H121" i="5"/>
  <c r="J121" i="5" s="1"/>
  <c r="H122" i="5"/>
  <c r="H123" i="5"/>
  <c r="J123" i="5" s="1"/>
  <c r="H124" i="5"/>
  <c r="H125" i="5"/>
  <c r="J125" i="5" s="1"/>
  <c r="H126" i="5"/>
  <c r="J126" i="5" s="1"/>
  <c r="H127" i="5"/>
  <c r="H128" i="5"/>
  <c r="J128" i="5" s="1"/>
  <c r="H130" i="5"/>
  <c r="H131" i="5"/>
  <c r="J131" i="5" s="1"/>
  <c r="H132" i="5"/>
  <c r="J132" i="5" s="1"/>
  <c r="H133" i="5"/>
  <c r="H134" i="5"/>
  <c r="J134" i="5" s="1"/>
  <c r="H135" i="5"/>
  <c r="J135" i="5" s="1"/>
  <c r="H136" i="5"/>
  <c r="J136" i="5" s="1"/>
  <c r="H137" i="5"/>
  <c r="J137" i="5" s="1"/>
  <c r="H138" i="5"/>
  <c r="H139" i="5"/>
  <c r="J139" i="5" s="1"/>
  <c r="H140" i="5"/>
  <c r="J140" i="5" s="1"/>
  <c r="H141" i="5"/>
  <c r="J141" i="5" s="1"/>
  <c r="H142" i="5"/>
  <c r="J142" i="5" s="1"/>
  <c r="H143" i="5"/>
  <c r="H144" i="5"/>
  <c r="J144" i="5" s="1"/>
  <c r="H145" i="5"/>
  <c r="J145" i="5" s="1"/>
  <c r="H146" i="5"/>
  <c r="J146" i="5" s="1"/>
  <c r="H147" i="5"/>
  <c r="J147" i="5" s="1"/>
  <c r="H148" i="5"/>
  <c r="J148" i="5" s="1"/>
  <c r="H149" i="5"/>
  <c r="J149" i="5" s="1"/>
  <c r="H150" i="5"/>
  <c r="J150" i="5" s="1"/>
  <c r="H151" i="5"/>
  <c r="H152" i="5"/>
  <c r="H153" i="5"/>
  <c r="J153" i="5" s="1"/>
  <c r="H154" i="5"/>
  <c r="J154" i="5" s="1"/>
  <c r="H155" i="5"/>
  <c r="J155" i="5" s="1"/>
  <c r="H156" i="5"/>
  <c r="H157" i="5"/>
  <c r="H158" i="5"/>
  <c r="J158" i="5" s="1"/>
  <c r="H159" i="5"/>
  <c r="J159" i="5" s="1"/>
  <c r="H160" i="5"/>
  <c r="H161" i="5"/>
  <c r="J161" i="5" s="1"/>
  <c r="H162" i="5"/>
  <c r="J162" i="5" s="1"/>
  <c r="H163" i="5"/>
  <c r="J163" i="5" s="1"/>
  <c r="H164" i="5"/>
  <c r="J164" i="5" s="1"/>
  <c r="H165" i="5"/>
  <c r="H166" i="5"/>
  <c r="H167" i="5"/>
  <c r="J167" i="5" s="1"/>
  <c r="H168" i="5"/>
  <c r="H169" i="5"/>
  <c r="H170" i="5"/>
  <c r="H171" i="5"/>
  <c r="H172" i="5"/>
  <c r="J172" i="5" s="1"/>
  <c r="H173" i="5"/>
  <c r="H174" i="5"/>
  <c r="H175" i="5"/>
  <c r="J175" i="5" s="1"/>
  <c r="H176" i="5"/>
  <c r="H177" i="5"/>
  <c r="H178" i="5"/>
  <c r="J178" i="5" s="1"/>
  <c r="H179" i="5"/>
  <c r="H180" i="5"/>
  <c r="J180" i="5" s="1"/>
  <c r="H181" i="5"/>
  <c r="J181" i="5" s="1"/>
  <c r="H182" i="5"/>
  <c r="H183" i="5"/>
  <c r="J183" i="5" s="1"/>
  <c r="H184" i="5"/>
  <c r="H185" i="5"/>
  <c r="H186" i="5"/>
  <c r="J186" i="5" s="1"/>
  <c r="H187" i="5"/>
  <c r="H188" i="5"/>
  <c r="H189" i="5"/>
  <c r="J189" i="5" s="1"/>
  <c r="H190" i="5"/>
  <c r="J190" i="5" s="1"/>
  <c r="H191" i="5"/>
  <c r="J191" i="5" s="1"/>
  <c r="H192" i="5"/>
  <c r="J192" i="5" s="1"/>
  <c r="H193" i="5"/>
  <c r="H194" i="5"/>
  <c r="J194" i="5" s="1"/>
  <c r="H195" i="5"/>
  <c r="J195" i="5" s="1"/>
  <c r="H196" i="5"/>
  <c r="J196" i="5" s="1"/>
  <c r="H197" i="5"/>
  <c r="J197" i="5" s="1"/>
  <c r="H198" i="5"/>
  <c r="J198" i="5" s="1"/>
  <c r="H199" i="5"/>
  <c r="H200" i="5"/>
  <c r="H201" i="5"/>
  <c r="J201" i="5" s="1"/>
  <c r="H202" i="5"/>
  <c r="H204" i="5"/>
  <c r="J204" i="5" s="1"/>
  <c r="H205" i="5"/>
  <c r="H206" i="5"/>
  <c r="J206" i="5" s="1"/>
  <c r="H208" i="5"/>
  <c r="J208" i="5" s="1"/>
  <c r="H209" i="5"/>
  <c r="J209" i="5" s="1"/>
  <c r="H210" i="5"/>
  <c r="J210" i="5" s="1"/>
  <c r="J95" i="5" l="1"/>
  <c r="L95" i="5" s="1"/>
  <c r="J151" i="5"/>
  <c r="L151" i="5" s="1"/>
  <c r="J73" i="5"/>
  <c r="L73" i="5" s="1"/>
  <c r="L158" i="5"/>
  <c r="L198" i="5"/>
  <c r="L72" i="5"/>
  <c r="L66" i="5"/>
  <c r="L41" i="5"/>
  <c r="L118" i="5"/>
  <c r="L192" i="5"/>
  <c r="L189" i="5"/>
  <c r="L164" i="5"/>
  <c r="L140" i="5"/>
  <c r="L132" i="5"/>
  <c r="L115" i="5"/>
  <c r="L63" i="5"/>
  <c r="L55" i="5"/>
  <c r="L30" i="5"/>
  <c r="L131" i="5"/>
  <c r="L105" i="5"/>
  <c r="L80" i="5"/>
  <c r="L29" i="5"/>
  <c r="L180" i="5"/>
  <c r="L153" i="5"/>
  <c r="L183" i="5"/>
  <c r="L159" i="5"/>
  <c r="L208" i="5"/>
  <c r="L150" i="5"/>
  <c r="L134" i="5"/>
  <c r="L125" i="5"/>
  <c r="L108" i="5"/>
  <c r="L100" i="5"/>
  <c r="L83" i="5"/>
  <c r="L74" i="5"/>
  <c r="L57" i="5"/>
  <c r="L32" i="5"/>
  <c r="L194" i="5"/>
  <c r="L186" i="5"/>
  <c r="L162" i="5"/>
  <c r="L60" i="5"/>
  <c r="L35" i="5"/>
  <c r="L137" i="5"/>
  <c r="L86" i="5"/>
  <c r="L112" i="5"/>
  <c r="L149" i="5"/>
  <c r="L99" i="5"/>
  <c r="L47" i="5"/>
  <c r="L195" i="5"/>
  <c r="L146" i="5"/>
  <c r="L121" i="5"/>
  <c r="L113" i="5"/>
  <c r="L87" i="5"/>
  <c r="L69" i="5"/>
  <c r="L61" i="5"/>
  <c r="L44" i="5"/>
  <c r="L36" i="5"/>
  <c r="L20" i="5"/>
  <c r="L201" i="5"/>
  <c r="L144" i="5"/>
  <c r="L119" i="5"/>
  <c r="L93" i="5"/>
  <c r="L50" i="5"/>
  <c r="L42" i="5"/>
  <c r="L26" i="5"/>
  <c r="L204" i="5"/>
  <c r="L167" i="5"/>
  <c r="L155" i="5"/>
  <c r="L210" i="5"/>
  <c r="L196" i="5"/>
  <c r="L190" i="5"/>
  <c r="L178" i="5"/>
  <c r="L172" i="5"/>
  <c r="L154" i="5"/>
  <c r="L148" i="5"/>
  <c r="L142" i="5"/>
  <c r="L136" i="5"/>
  <c r="L123" i="5"/>
  <c r="L117" i="5"/>
  <c r="L110" i="5"/>
  <c r="L91" i="5"/>
  <c r="L85" i="5"/>
  <c r="L79" i="5"/>
  <c r="L59" i="5"/>
  <c r="L53" i="5"/>
  <c r="L46" i="5"/>
  <c r="L40" i="5"/>
  <c r="L16" i="5"/>
  <c r="L161" i="5"/>
  <c r="L147" i="5"/>
  <c r="L141" i="5"/>
  <c r="L135" i="5"/>
  <c r="L128" i="5"/>
  <c r="L97" i="5"/>
  <c r="L84" i="5"/>
  <c r="L77" i="5"/>
  <c r="L71" i="5"/>
  <c r="L64" i="5"/>
  <c r="L58" i="5"/>
  <c r="L33" i="5"/>
  <c r="L15" i="5"/>
  <c r="L191" i="5"/>
  <c r="L209" i="5"/>
  <c r="L197" i="5"/>
  <c r="L206" i="5"/>
  <c r="L181" i="5"/>
  <c r="L175" i="5"/>
  <c r="L163" i="5"/>
  <c r="L145" i="5"/>
  <c r="L139" i="5"/>
  <c r="L126" i="5"/>
  <c r="L120" i="5"/>
  <c r="L114" i="5"/>
  <c r="L107" i="5"/>
  <c r="L101" i="5"/>
  <c r="L88" i="5"/>
  <c r="L82" i="5"/>
  <c r="L68" i="5"/>
  <c r="L62" i="5"/>
  <c r="L56" i="5"/>
  <c r="L49" i="5"/>
  <c r="L43" i="5"/>
  <c r="L37" i="5"/>
  <c r="L31" i="5"/>
  <c r="L19" i="5"/>
  <c r="L12" i="5"/>
  <c r="P11" i="5"/>
  <c r="E10" i="11"/>
  <c r="I10" i="11" s="1"/>
  <c r="E9" i="11"/>
  <c r="I9" i="11" s="1"/>
  <c r="P229" i="5" l="1"/>
  <c r="W222" i="1"/>
  <c r="T26" i="18"/>
  <c r="N54" i="5" s="1"/>
  <c r="R54" i="5" s="1"/>
  <c r="T54" i="5" s="1"/>
  <c r="N31" i="18" l="1"/>
  <c r="E81" i="5" s="1"/>
  <c r="J81" i="5" l="1"/>
  <c r="L81" i="5" s="1"/>
  <c r="E13" i="5"/>
  <c r="J13" i="5" s="1"/>
  <c r="T9" i="18"/>
  <c r="T10" i="18"/>
  <c r="N17" i="5" s="1"/>
  <c r="R17" i="5" s="1"/>
  <c r="T17" i="5" s="1"/>
  <c r="T11" i="18"/>
  <c r="N18" i="5" s="1"/>
  <c r="R18" i="5" s="1"/>
  <c r="T18" i="5" s="1"/>
  <c r="T12" i="18"/>
  <c r="N21" i="5" s="1"/>
  <c r="R21" i="5" s="1"/>
  <c r="T21" i="5" s="1"/>
  <c r="T13" i="18"/>
  <c r="N22" i="5" s="1"/>
  <c r="R22" i="5" s="1"/>
  <c r="T22" i="5" s="1"/>
  <c r="T14" i="18"/>
  <c r="N23" i="5" s="1"/>
  <c r="R23" i="5" s="1"/>
  <c r="T23" i="5" s="1"/>
  <c r="T15" i="18"/>
  <c r="N24" i="5" s="1"/>
  <c r="R24" i="5" s="1"/>
  <c r="T24" i="5" s="1"/>
  <c r="T16" i="18"/>
  <c r="N25" i="5" s="1"/>
  <c r="R25" i="5" s="1"/>
  <c r="T25" i="5" s="1"/>
  <c r="T17" i="18"/>
  <c r="N28" i="5" s="1"/>
  <c r="R28" i="5" s="1"/>
  <c r="T28" i="5" s="1"/>
  <c r="T18" i="18"/>
  <c r="N29" i="5" s="1"/>
  <c r="R29" i="5" s="1"/>
  <c r="T29" i="5" s="1"/>
  <c r="T19" i="18"/>
  <c r="N33" i="5" s="1"/>
  <c r="R33" i="5" s="1"/>
  <c r="T33" i="5" s="1"/>
  <c r="T20" i="18"/>
  <c r="N34" i="5" s="1"/>
  <c r="R34" i="5" s="1"/>
  <c r="T34" i="5" s="1"/>
  <c r="T21" i="18"/>
  <c r="N38" i="5" s="1"/>
  <c r="R38" i="5" s="1"/>
  <c r="T38" i="5" s="1"/>
  <c r="T22" i="18"/>
  <c r="N39" i="5" s="1"/>
  <c r="R39" i="5" s="1"/>
  <c r="T39" i="5" s="1"/>
  <c r="T23" i="18"/>
  <c r="N45" i="5" s="1"/>
  <c r="R45" i="5" s="1"/>
  <c r="T45" i="5" s="1"/>
  <c r="T24" i="18"/>
  <c r="N48" i="5" s="1"/>
  <c r="R48" i="5" s="1"/>
  <c r="T48" i="5" s="1"/>
  <c r="T25" i="18"/>
  <c r="N52" i="5" s="1"/>
  <c r="R52" i="5" s="1"/>
  <c r="T52" i="5" s="1"/>
  <c r="T27" i="18"/>
  <c r="N65" i="5" s="1"/>
  <c r="R65" i="5" s="1"/>
  <c r="T65" i="5" s="1"/>
  <c r="T28" i="18"/>
  <c r="N67" i="5" s="1"/>
  <c r="R67" i="5" s="1"/>
  <c r="T67" i="5" s="1"/>
  <c r="T29" i="18"/>
  <c r="N75" i="5" s="1"/>
  <c r="R75" i="5" s="1"/>
  <c r="T75" i="5" s="1"/>
  <c r="T30" i="18"/>
  <c r="N76" i="5" s="1"/>
  <c r="R76" i="5" s="1"/>
  <c r="T76" i="5" s="1"/>
  <c r="T31" i="18"/>
  <c r="N81" i="5" s="1"/>
  <c r="R81" i="5" s="1"/>
  <c r="T81" i="5" s="1"/>
  <c r="T32" i="18"/>
  <c r="N89" i="5" s="1"/>
  <c r="R89" i="5" s="1"/>
  <c r="T89" i="5" s="1"/>
  <c r="T33" i="18"/>
  <c r="N90" i="5" s="1"/>
  <c r="R90" i="5" s="1"/>
  <c r="T90" i="5" s="1"/>
  <c r="T34" i="18"/>
  <c r="N92" i="5" s="1"/>
  <c r="R92" i="5" s="1"/>
  <c r="T92" i="5" s="1"/>
  <c r="T35" i="18"/>
  <c r="N94" i="5" s="1"/>
  <c r="R94" i="5" s="1"/>
  <c r="T94" i="5" s="1"/>
  <c r="T36" i="18"/>
  <c r="N96" i="5" s="1"/>
  <c r="R96" i="5" s="1"/>
  <c r="T96" i="5" s="1"/>
  <c r="T37" i="18"/>
  <c r="N98" i="5" s="1"/>
  <c r="R98" i="5" s="1"/>
  <c r="T98" i="5" s="1"/>
  <c r="T38" i="18"/>
  <c r="N102" i="5" s="1"/>
  <c r="R102" i="5" s="1"/>
  <c r="T102" i="5" s="1"/>
  <c r="T39" i="18"/>
  <c r="N103" i="5" s="1"/>
  <c r="R103" i="5" s="1"/>
  <c r="T103" i="5" s="1"/>
  <c r="T40" i="18"/>
  <c r="N104" i="5" s="1"/>
  <c r="R104" i="5" s="1"/>
  <c r="T104" i="5" s="1"/>
  <c r="T41" i="18"/>
  <c r="N106" i="5" s="1"/>
  <c r="R106" i="5" s="1"/>
  <c r="T106" i="5" s="1"/>
  <c r="T42" i="18"/>
  <c r="N109" i="5" s="1"/>
  <c r="R109" i="5" s="1"/>
  <c r="T109" i="5" s="1"/>
  <c r="T43" i="18"/>
  <c r="N116" i="5" s="1"/>
  <c r="R116" i="5" s="1"/>
  <c r="T116" i="5" s="1"/>
  <c r="T44" i="18"/>
  <c r="N122" i="5" s="1"/>
  <c r="R122" i="5" s="1"/>
  <c r="T122" i="5" s="1"/>
  <c r="T45" i="18"/>
  <c r="N124" i="5" s="1"/>
  <c r="R124" i="5" s="1"/>
  <c r="T124" i="5" s="1"/>
  <c r="T46" i="18"/>
  <c r="N127" i="5" s="1"/>
  <c r="R127" i="5" s="1"/>
  <c r="T127" i="5" s="1"/>
  <c r="T47" i="18"/>
  <c r="N130" i="5" s="1"/>
  <c r="R130" i="5" s="1"/>
  <c r="T130" i="5" s="1"/>
  <c r="T48" i="18"/>
  <c r="N133" i="5" s="1"/>
  <c r="R133" i="5" s="1"/>
  <c r="T133" i="5" s="1"/>
  <c r="T49" i="18"/>
  <c r="N138" i="5" s="1"/>
  <c r="R138" i="5" s="1"/>
  <c r="T138" i="5" s="1"/>
  <c r="T50" i="18"/>
  <c r="N143" i="5" s="1"/>
  <c r="R143" i="5" s="1"/>
  <c r="T143" i="5" s="1"/>
  <c r="T51" i="18"/>
  <c r="N152" i="5" s="1"/>
  <c r="R152" i="5" s="1"/>
  <c r="T152" i="5" s="1"/>
  <c r="T52" i="18"/>
  <c r="N156" i="5" s="1"/>
  <c r="R156" i="5" s="1"/>
  <c r="T156" i="5" s="1"/>
  <c r="T53" i="18"/>
  <c r="N157" i="5" s="1"/>
  <c r="R157" i="5" s="1"/>
  <c r="T157" i="5" s="1"/>
  <c r="T54" i="18"/>
  <c r="N160" i="5" s="1"/>
  <c r="R160" i="5" s="1"/>
  <c r="T160" i="5" s="1"/>
  <c r="T55" i="18"/>
  <c r="N165" i="5" s="1"/>
  <c r="R165" i="5" s="1"/>
  <c r="T165" i="5" s="1"/>
  <c r="T56" i="18"/>
  <c r="N166" i="5" s="1"/>
  <c r="R166" i="5" s="1"/>
  <c r="T166" i="5" s="1"/>
  <c r="T57" i="18"/>
  <c r="N168" i="5" s="1"/>
  <c r="R168" i="5" s="1"/>
  <c r="T168" i="5" s="1"/>
  <c r="T58" i="18"/>
  <c r="N169" i="5" s="1"/>
  <c r="R169" i="5" s="1"/>
  <c r="T169" i="5" s="1"/>
  <c r="T59" i="18"/>
  <c r="N170" i="5" s="1"/>
  <c r="R170" i="5" s="1"/>
  <c r="T170" i="5" s="1"/>
  <c r="T60" i="18"/>
  <c r="N171" i="5" s="1"/>
  <c r="R171" i="5" s="1"/>
  <c r="T171" i="5" s="1"/>
  <c r="T61" i="18"/>
  <c r="N173" i="5" s="1"/>
  <c r="R173" i="5" s="1"/>
  <c r="T173" i="5" s="1"/>
  <c r="T62" i="18"/>
  <c r="N174" i="5" s="1"/>
  <c r="R174" i="5" s="1"/>
  <c r="T174" i="5" s="1"/>
  <c r="T63" i="18"/>
  <c r="N176" i="5" s="1"/>
  <c r="R176" i="5" s="1"/>
  <c r="T176" i="5" s="1"/>
  <c r="T64" i="18"/>
  <c r="N177" i="5" s="1"/>
  <c r="R177" i="5" s="1"/>
  <c r="T177" i="5" s="1"/>
  <c r="T65" i="18"/>
  <c r="N179" i="5" s="1"/>
  <c r="R179" i="5" s="1"/>
  <c r="T179" i="5" s="1"/>
  <c r="T66" i="18"/>
  <c r="N182" i="5" s="1"/>
  <c r="R182" i="5" s="1"/>
  <c r="T182" i="5" s="1"/>
  <c r="T67" i="18"/>
  <c r="N184" i="5" s="1"/>
  <c r="R184" i="5" s="1"/>
  <c r="T184" i="5" s="1"/>
  <c r="T68" i="18"/>
  <c r="N185" i="5" s="1"/>
  <c r="R185" i="5" s="1"/>
  <c r="T185" i="5" s="1"/>
  <c r="T69" i="18"/>
  <c r="N187" i="5" s="1"/>
  <c r="R187" i="5" s="1"/>
  <c r="T187" i="5" s="1"/>
  <c r="T70" i="18"/>
  <c r="N193" i="5" s="1"/>
  <c r="R193" i="5" s="1"/>
  <c r="T193" i="5" s="1"/>
  <c r="T71" i="18"/>
  <c r="N196" i="5" s="1"/>
  <c r="R196" i="5" s="1"/>
  <c r="T196" i="5" s="1"/>
  <c r="T72" i="18"/>
  <c r="N199" i="5" s="1"/>
  <c r="R199" i="5" s="1"/>
  <c r="T199" i="5" s="1"/>
  <c r="T73" i="18"/>
  <c r="N200" i="5" s="1"/>
  <c r="R200" i="5" s="1"/>
  <c r="T200" i="5" s="1"/>
  <c r="T74" i="18"/>
  <c r="N202" i="5" s="1"/>
  <c r="R202" i="5" s="1"/>
  <c r="T202" i="5" s="1"/>
  <c r="T75" i="18"/>
  <c r="N205" i="5" s="1"/>
  <c r="R205" i="5" s="1"/>
  <c r="T205" i="5" s="1"/>
  <c r="N10" i="18"/>
  <c r="E17" i="5" s="1"/>
  <c r="J17" i="5" s="1"/>
  <c r="L17" i="5" s="1"/>
  <c r="N11" i="18"/>
  <c r="E18" i="5" s="1"/>
  <c r="N12" i="18"/>
  <c r="E21" i="5" s="1"/>
  <c r="N13" i="18"/>
  <c r="E22" i="5" s="1"/>
  <c r="J22" i="5" s="1"/>
  <c r="L22" i="5" s="1"/>
  <c r="N14" i="18"/>
  <c r="E23" i="5" s="1"/>
  <c r="N15" i="18"/>
  <c r="E24" i="5" s="1"/>
  <c r="N16" i="18"/>
  <c r="E25" i="5" s="1"/>
  <c r="N17" i="18"/>
  <c r="E28" i="5" s="1"/>
  <c r="N18" i="18"/>
  <c r="E27" i="5" s="1"/>
  <c r="N19" i="18"/>
  <c r="N20" i="18"/>
  <c r="E34" i="5" s="1"/>
  <c r="N21" i="18"/>
  <c r="E38" i="5" s="1"/>
  <c r="N22" i="18"/>
  <c r="E39" i="5" s="1"/>
  <c r="N23" i="18"/>
  <c r="E45" i="5" s="1"/>
  <c r="N24" i="18"/>
  <c r="E48" i="5" s="1"/>
  <c r="N25" i="18"/>
  <c r="E52" i="5" s="1"/>
  <c r="N26" i="18"/>
  <c r="E54" i="5" s="1"/>
  <c r="N27" i="18"/>
  <c r="E65" i="5" s="1"/>
  <c r="N28" i="18"/>
  <c r="E67" i="5" s="1"/>
  <c r="N29" i="18"/>
  <c r="E75" i="5" s="1"/>
  <c r="N30" i="18"/>
  <c r="E76" i="5" s="1"/>
  <c r="N32" i="18"/>
  <c r="E89" i="5" s="1"/>
  <c r="N33" i="18"/>
  <c r="E90" i="5" s="1"/>
  <c r="N34" i="18"/>
  <c r="E92" i="5" s="1"/>
  <c r="J92" i="5" s="1"/>
  <c r="L92" i="5" s="1"/>
  <c r="N35" i="18"/>
  <c r="E94" i="5" s="1"/>
  <c r="N36" i="18"/>
  <c r="E96" i="5" s="1"/>
  <c r="J96" i="5" s="1"/>
  <c r="L96" i="5" s="1"/>
  <c r="N37" i="18"/>
  <c r="E98" i="5" s="1"/>
  <c r="N38" i="18"/>
  <c r="E102" i="5" s="1"/>
  <c r="N39" i="18"/>
  <c r="E103" i="5" s="1"/>
  <c r="N40" i="18"/>
  <c r="E104" i="5" s="1"/>
  <c r="N41" i="18"/>
  <c r="E106" i="5" s="1"/>
  <c r="N42" i="18"/>
  <c r="E109" i="5" s="1"/>
  <c r="N43" i="18"/>
  <c r="E116" i="5" s="1"/>
  <c r="N44" i="18"/>
  <c r="E122" i="5" s="1"/>
  <c r="N45" i="18"/>
  <c r="E124" i="5" s="1"/>
  <c r="N46" i="18"/>
  <c r="E127" i="5" s="1"/>
  <c r="N47" i="18"/>
  <c r="E130" i="5" s="1"/>
  <c r="N48" i="18"/>
  <c r="E133" i="5" s="1"/>
  <c r="N49" i="18"/>
  <c r="E138" i="5" s="1"/>
  <c r="N50" i="18"/>
  <c r="E143" i="5" s="1"/>
  <c r="N51" i="18"/>
  <c r="E152" i="5" s="1"/>
  <c r="N52" i="18"/>
  <c r="E156" i="5" s="1"/>
  <c r="J156" i="5" s="1"/>
  <c r="L156" i="5" s="1"/>
  <c r="N53" i="18"/>
  <c r="E157" i="5" s="1"/>
  <c r="N54" i="18"/>
  <c r="E160" i="5" s="1"/>
  <c r="N55" i="18"/>
  <c r="E165" i="5" s="1"/>
  <c r="N56" i="18"/>
  <c r="E166" i="5" s="1"/>
  <c r="N57" i="18"/>
  <c r="E168" i="5" s="1"/>
  <c r="N58" i="18"/>
  <c r="E169" i="5" s="1"/>
  <c r="N59" i="18"/>
  <c r="E170" i="5" s="1"/>
  <c r="N60" i="18"/>
  <c r="E171" i="5" s="1"/>
  <c r="N61" i="18"/>
  <c r="E173" i="5" s="1"/>
  <c r="N62" i="18"/>
  <c r="E174" i="5" s="1"/>
  <c r="N63" i="18"/>
  <c r="E176" i="5" s="1"/>
  <c r="N64" i="18"/>
  <c r="E177" i="5" s="1"/>
  <c r="N65" i="18"/>
  <c r="E179" i="5" s="1"/>
  <c r="N66" i="18"/>
  <c r="E182" i="5" s="1"/>
  <c r="N67" i="18"/>
  <c r="E184" i="5" s="1"/>
  <c r="N68" i="18"/>
  <c r="E185" i="5" s="1"/>
  <c r="N69" i="18"/>
  <c r="E187" i="5" s="1"/>
  <c r="N70" i="18"/>
  <c r="E193" i="5" s="1"/>
  <c r="N71" i="18"/>
  <c r="E188" i="5" s="1"/>
  <c r="N72" i="18"/>
  <c r="E199" i="5" s="1"/>
  <c r="N73" i="18"/>
  <c r="E200" i="5" s="1"/>
  <c r="N74" i="18"/>
  <c r="E202" i="5" s="1"/>
  <c r="N75" i="18"/>
  <c r="E205" i="5" s="1"/>
  <c r="Q9" i="2"/>
  <c r="N14" i="5" l="1"/>
  <c r="T84" i="18"/>
  <c r="S9" i="2"/>
  <c r="J124" i="5"/>
  <c r="L124" i="5" s="1"/>
  <c r="J185" i="5"/>
  <c r="L185" i="5" s="1"/>
  <c r="J171" i="5"/>
  <c r="L171" i="5" s="1"/>
  <c r="J122" i="5"/>
  <c r="L122" i="5" s="1"/>
  <c r="J65" i="5"/>
  <c r="L65" i="5" s="1"/>
  <c r="J18" i="5"/>
  <c r="L18" i="5" s="1"/>
  <c r="J173" i="5"/>
  <c r="L173" i="5" s="1"/>
  <c r="J205" i="5"/>
  <c r="L205" i="5" s="1"/>
  <c r="J184" i="5"/>
  <c r="L184" i="5" s="1"/>
  <c r="J170" i="5"/>
  <c r="L170" i="5" s="1"/>
  <c r="J152" i="5"/>
  <c r="L152" i="5" s="1"/>
  <c r="J116" i="5"/>
  <c r="L116" i="5" s="1"/>
  <c r="J94" i="5"/>
  <c r="L94" i="5" s="1"/>
  <c r="J54" i="5"/>
  <c r="L54" i="5" s="1"/>
  <c r="J27" i="5"/>
  <c r="L27" i="5" s="1"/>
  <c r="J34" i="5"/>
  <c r="L34" i="5" s="1"/>
  <c r="J202" i="5"/>
  <c r="L202" i="5" s="1"/>
  <c r="J182" i="5"/>
  <c r="L182" i="5" s="1"/>
  <c r="J169" i="5"/>
  <c r="L169" i="5" s="1"/>
  <c r="J143" i="5"/>
  <c r="L143" i="5" s="1"/>
  <c r="J109" i="5"/>
  <c r="L109" i="5" s="1"/>
  <c r="J52" i="5"/>
  <c r="L52" i="5" s="1"/>
  <c r="J28" i="5"/>
  <c r="L28" i="5" s="1"/>
  <c r="J187" i="5"/>
  <c r="L187" i="5" s="1"/>
  <c r="J67" i="5"/>
  <c r="L67" i="5" s="1"/>
  <c r="J200" i="5"/>
  <c r="L200" i="5" s="1"/>
  <c r="J179" i="5"/>
  <c r="L179" i="5" s="1"/>
  <c r="J168" i="5"/>
  <c r="L168" i="5" s="1"/>
  <c r="J138" i="5"/>
  <c r="L138" i="5" s="1"/>
  <c r="J106" i="5"/>
  <c r="L106" i="5" s="1"/>
  <c r="J90" i="5"/>
  <c r="L90" i="5" s="1"/>
  <c r="J48" i="5"/>
  <c r="L48" i="5" s="1"/>
  <c r="J25" i="5"/>
  <c r="L25" i="5" s="1"/>
  <c r="J157" i="5"/>
  <c r="L157" i="5" s="1"/>
  <c r="J199" i="5"/>
  <c r="L199" i="5" s="1"/>
  <c r="J177" i="5"/>
  <c r="L177" i="5" s="1"/>
  <c r="J166" i="5"/>
  <c r="L166" i="5" s="1"/>
  <c r="J133" i="5"/>
  <c r="L133" i="5" s="1"/>
  <c r="J104" i="5"/>
  <c r="L104" i="5" s="1"/>
  <c r="J89" i="5"/>
  <c r="L89" i="5" s="1"/>
  <c r="J45" i="5"/>
  <c r="L45" i="5" s="1"/>
  <c r="J24" i="5"/>
  <c r="L24" i="5" s="1"/>
  <c r="J98" i="5"/>
  <c r="L98" i="5" s="1"/>
  <c r="J188" i="5"/>
  <c r="L188" i="5" s="1"/>
  <c r="J176" i="5"/>
  <c r="L176" i="5" s="1"/>
  <c r="J165" i="5"/>
  <c r="L165" i="5" s="1"/>
  <c r="J130" i="5"/>
  <c r="L130" i="5" s="1"/>
  <c r="J103" i="5"/>
  <c r="L103" i="5" s="1"/>
  <c r="J76" i="5"/>
  <c r="L76" i="5" s="1"/>
  <c r="J39" i="5"/>
  <c r="L39" i="5" s="1"/>
  <c r="J23" i="5"/>
  <c r="L23" i="5" s="1"/>
  <c r="J21" i="5"/>
  <c r="L21" i="5" s="1"/>
  <c r="J193" i="5"/>
  <c r="L193" i="5" s="1"/>
  <c r="J174" i="5"/>
  <c r="L174" i="5" s="1"/>
  <c r="J160" i="5"/>
  <c r="L160" i="5" s="1"/>
  <c r="J127" i="5"/>
  <c r="L127" i="5" s="1"/>
  <c r="J102" i="5"/>
  <c r="L102" i="5" s="1"/>
  <c r="J75" i="5"/>
  <c r="L75" i="5" s="1"/>
  <c r="J38" i="5"/>
  <c r="L38" i="5" s="1"/>
  <c r="N84" i="18"/>
  <c r="L13" i="5"/>
  <c r="E14" i="5"/>
  <c r="R14" i="5" l="1"/>
  <c r="T14" i="5" s="1"/>
  <c r="N229" i="5"/>
  <c r="J14" i="5"/>
  <c r="L14" i="5" s="1"/>
  <c r="E229" i="5"/>
  <c r="Y43" i="1"/>
  <c r="T87" i="18" l="1"/>
  <c r="K257" i="15"/>
  <c r="S257" i="15"/>
  <c r="N87" i="18" l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Y28" i="1"/>
  <c r="Y29" i="1"/>
  <c r="Y30" i="1"/>
  <c r="Y31" i="1"/>
  <c r="Y32" i="1"/>
  <c r="Y33" i="1"/>
  <c r="Y34" i="1"/>
  <c r="Y35" i="1"/>
  <c r="Y36" i="1"/>
  <c r="Y38" i="1"/>
  <c r="Y39" i="1"/>
  <c r="Y40" i="1"/>
  <c r="Y41" i="1"/>
  <c r="Y42" i="1"/>
  <c r="Y46" i="1"/>
  <c r="Y47" i="1"/>
  <c r="Y48" i="1"/>
  <c r="Y49" i="1"/>
  <c r="Y50" i="1"/>
  <c r="Y51" i="1"/>
  <c r="Y53" i="1"/>
  <c r="Y54" i="1"/>
  <c r="Y55" i="1"/>
  <c r="Y56" i="1"/>
  <c r="Y57" i="1"/>
  <c r="Y58" i="1"/>
  <c r="Y59" i="1"/>
  <c r="Y61" i="1"/>
  <c r="Y62" i="1"/>
  <c r="Y63" i="1"/>
  <c r="Y64" i="1"/>
  <c r="Y65" i="1"/>
  <c r="Y66" i="1"/>
  <c r="Y67" i="1"/>
  <c r="Y68" i="1"/>
  <c r="Y70" i="1"/>
  <c r="Y71" i="1"/>
  <c r="Y72" i="1"/>
  <c r="Y73" i="1"/>
  <c r="Y74" i="1"/>
  <c r="Y77" i="1"/>
  <c r="Y78" i="1"/>
  <c r="Y79" i="1"/>
  <c r="Y80" i="1"/>
  <c r="Y82" i="1"/>
  <c r="Y83" i="1"/>
  <c r="Y84" i="1"/>
  <c r="Y85" i="1"/>
  <c r="Y86" i="1"/>
  <c r="Y87" i="1"/>
  <c r="Y88" i="1"/>
  <c r="Y89" i="1"/>
  <c r="Y91" i="1"/>
  <c r="Y92" i="1"/>
  <c r="Y93" i="1"/>
  <c r="Y96" i="1"/>
  <c r="Y97" i="1"/>
  <c r="Y99" i="1"/>
  <c r="Y101" i="1"/>
  <c r="Y102" i="1"/>
  <c r="Y103" i="1"/>
  <c r="Y104" i="1"/>
  <c r="Y106" i="1"/>
  <c r="Y107" i="1"/>
  <c r="Y108" i="1"/>
  <c r="Y109" i="1"/>
  <c r="Y111" i="1"/>
  <c r="Y112" i="1"/>
  <c r="Y113" i="1"/>
  <c r="Y116" i="1"/>
  <c r="Y117" i="1"/>
  <c r="Y119" i="1"/>
  <c r="Y120" i="1"/>
  <c r="Y121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90" i="1"/>
  <c r="Y191" i="1"/>
  <c r="Y192" i="1"/>
  <c r="Y193" i="1"/>
  <c r="Y194" i="1"/>
  <c r="Y195" i="1"/>
  <c r="Y196" i="1"/>
  <c r="Y197" i="1"/>
  <c r="Y10" i="1"/>
  <c r="C3" i="5"/>
  <c r="V199" i="5"/>
  <c r="V204" i="5"/>
  <c r="V206" i="5"/>
  <c r="V208" i="5"/>
  <c r="V209" i="5"/>
  <c r="V160" i="5"/>
  <c r="V179" i="5"/>
  <c r="V186" i="5"/>
  <c r="V198" i="5"/>
  <c r="V150" i="5"/>
  <c r="V151" i="5"/>
  <c r="V159" i="5"/>
  <c r="V134" i="5"/>
  <c r="V115" i="5"/>
  <c r="V122" i="5"/>
  <c r="V123" i="5"/>
  <c r="V131" i="5"/>
  <c r="V113" i="5"/>
  <c r="V120" i="5"/>
  <c r="V124" i="5"/>
  <c r="V107" i="5"/>
  <c r="V114" i="5"/>
  <c r="V119" i="5"/>
  <c r="V127" i="5"/>
  <c r="V66" i="5"/>
  <c r="V74" i="5"/>
  <c r="V80" i="5"/>
  <c r="V121" i="5"/>
  <c r="V12" i="5"/>
  <c r="V13" i="5"/>
  <c r="V14" i="5"/>
  <c r="V16" i="5"/>
  <c r="V19" i="5"/>
  <c r="V20" i="5"/>
  <c r="V26" i="5"/>
  <c r="V27" i="5"/>
  <c r="V30" i="5"/>
  <c r="V31" i="5"/>
  <c r="V34" i="5"/>
  <c r="V35" i="5"/>
  <c r="V36" i="5"/>
  <c r="V37" i="5"/>
  <c r="V40" i="5"/>
  <c r="V41" i="5"/>
  <c r="V47" i="5"/>
  <c r="V48" i="5"/>
  <c r="V49" i="5"/>
  <c r="V51" i="5"/>
  <c r="V52" i="5"/>
  <c r="V53" i="5"/>
  <c r="V54" i="5"/>
  <c r="V55" i="5"/>
  <c r="V65" i="5"/>
  <c r="V69" i="5"/>
  <c r="V71" i="5"/>
  <c r="V73" i="5"/>
  <c r="V75" i="5"/>
  <c r="V76" i="5"/>
  <c r="V77" i="5"/>
  <c r="V78" i="5"/>
  <c r="V89" i="5"/>
  <c r="Y72" i="5"/>
  <c r="U23" i="14"/>
  <c r="U30" i="14"/>
  <c r="U88" i="14"/>
  <c r="U93" i="14"/>
  <c r="U113" i="14"/>
  <c r="U122" i="14"/>
  <c r="U134" i="14"/>
  <c r="U16" i="14"/>
  <c r="U17" i="14"/>
  <c r="U18" i="14"/>
  <c r="U19" i="14"/>
  <c r="U20" i="14"/>
  <c r="U21" i="14"/>
  <c r="U22" i="14"/>
  <c r="U24" i="14"/>
  <c r="U25" i="14"/>
  <c r="U26" i="14"/>
  <c r="U27" i="14"/>
  <c r="U28" i="14"/>
  <c r="U29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9" i="14"/>
  <c r="U90" i="14"/>
  <c r="U91" i="14"/>
  <c r="U92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4" i="14"/>
  <c r="U115" i="14"/>
  <c r="U116" i="14"/>
  <c r="U117" i="14"/>
  <c r="U118" i="14"/>
  <c r="U119" i="14"/>
  <c r="U120" i="14"/>
  <c r="U121" i="14"/>
  <c r="U123" i="14"/>
  <c r="U124" i="14"/>
  <c r="U125" i="14"/>
  <c r="U126" i="14"/>
  <c r="U127" i="14"/>
  <c r="U128" i="14"/>
  <c r="U129" i="14"/>
  <c r="U130" i="14"/>
  <c r="U131" i="14"/>
  <c r="U132" i="14"/>
  <c r="U133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R88" i="18"/>
  <c r="P88" i="18"/>
  <c r="V211" i="5"/>
  <c r="B3" i="18"/>
  <c r="A3" i="17"/>
  <c r="V61" i="5"/>
  <c r="Q11" i="5" l="1"/>
  <c r="V79" i="5"/>
  <c r="V72" i="5"/>
  <c r="Y214" i="5"/>
  <c r="Y211" i="5"/>
  <c r="L88" i="18"/>
  <c r="U7" i="14"/>
  <c r="U11" i="14"/>
  <c r="U10" i="14"/>
  <c r="U8" i="14"/>
  <c r="U12" i="14"/>
  <c r="U9" i="14"/>
  <c r="U15" i="14"/>
  <c r="U14" i="14"/>
  <c r="U13" i="14"/>
  <c r="V201" i="5"/>
  <c r="V200" i="5"/>
  <c r="V191" i="5"/>
  <c r="V195" i="5"/>
  <c r="V185" i="5"/>
  <c r="V210" i="5"/>
  <c r="V197" i="5"/>
  <c r="V207" i="5"/>
  <c r="V196" i="5"/>
  <c r="J88" i="18"/>
  <c r="V205" i="5"/>
  <c r="V194" i="5"/>
  <c r="V202" i="5"/>
  <c r="V214" i="5"/>
  <c r="Q229" i="5" l="1"/>
  <c r="R11" i="5"/>
  <c r="T11" i="5" l="1"/>
  <c r="T229" i="5" s="1"/>
  <c r="R229" i="5"/>
  <c r="Q11" i="2"/>
  <c r="S11" i="2" s="1"/>
  <c r="Q10" i="2"/>
  <c r="S10" i="2" l="1"/>
  <c r="S12" i="2" s="1"/>
  <c r="Q12" i="2"/>
  <c r="V56" i="5"/>
  <c r="V57" i="5"/>
  <c r="V62" i="5"/>
  <c r="V64" i="5"/>
  <c r="V67" i="5"/>
  <c r="V68" i="5"/>
  <c r="V70" i="5"/>
  <c r="V81" i="5"/>
  <c r="V83" i="5"/>
  <c r="V84" i="5"/>
  <c r="V86" i="5"/>
  <c r="V88" i="5"/>
  <c r="V111" i="5"/>
  <c r="V112" i="5"/>
  <c r="V116" i="5"/>
  <c r="V144" i="5"/>
  <c r="V145" i="5"/>
  <c r="V85" i="5" l="1"/>
  <c r="V82" i="5"/>
  <c r="V60" i="5"/>
  <c r="V58" i="5"/>
  <c r="V28" i="5"/>
  <c r="V23" i="5"/>
  <c r="V22" i="5"/>
  <c r="V21" i="5"/>
  <c r="V24" i="5"/>
  <c r="V18" i="5"/>
  <c r="V25" i="5"/>
  <c r="Y210" i="5"/>
  <c r="V135" i="5"/>
  <c r="V126" i="5"/>
  <c r="V187" i="5"/>
  <c r="V178" i="5"/>
  <c r="V167" i="5"/>
  <c r="V153" i="5"/>
  <c r="V146" i="5"/>
  <c r="V132" i="5"/>
  <c r="V118" i="5"/>
  <c r="V101" i="5"/>
  <c r="V98" i="5"/>
  <c r="V139" i="5"/>
  <c r="V177" i="5"/>
  <c r="V149" i="5"/>
  <c r="V110" i="5"/>
  <c r="V97" i="5"/>
  <c r="V164" i="5"/>
  <c r="V154" i="5"/>
  <c r="V137" i="5"/>
  <c r="V175" i="5"/>
  <c r="V161" i="5"/>
  <c r="V147" i="5"/>
  <c r="V136" i="5"/>
  <c r="V108" i="5"/>
  <c r="V96" i="5"/>
  <c r="V42" i="5"/>
  <c r="V99" i="5"/>
  <c r="V125" i="5"/>
  <c r="V106" i="5"/>
  <c r="V38" i="5"/>
  <c r="V190" i="5"/>
  <c r="V181" i="5"/>
  <c r="V92" i="5"/>
  <c r="V87" i="5"/>
  <c r="V165" i="5"/>
  <c r="V173" i="5"/>
  <c r="V170" i="5"/>
  <c r="V163" i="5"/>
  <c r="V157" i="5"/>
  <c r="V143" i="5"/>
  <c r="V133" i="5"/>
  <c r="V95" i="5"/>
  <c r="V184" i="5"/>
  <c r="V172" i="5"/>
  <c r="V162" i="5"/>
  <c r="V142" i="5"/>
  <c r="V138" i="5"/>
  <c r="V130" i="5"/>
  <c r="V117" i="5"/>
  <c r="V104" i="5"/>
  <c r="V93" i="5"/>
  <c r="V91" i="5"/>
  <c r="V168" i="5"/>
  <c r="V193" i="5"/>
  <c r="V183" i="5"/>
  <c r="V180" i="5"/>
  <c r="V171" i="5"/>
  <c r="V158" i="5"/>
  <c r="V141" i="5"/>
  <c r="V129" i="5"/>
  <c r="V109" i="5"/>
  <c r="V103" i="5"/>
  <c r="V192" i="5"/>
  <c r="V182" i="5"/>
  <c r="V169" i="5"/>
  <c r="V166" i="5"/>
  <c r="V155" i="5"/>
  <c r="V152" i="5"/>
  <c r="V140" i="5"/>
  <c r="V128" i="5"/>
  <c r="V105" i="5"/>
  <c r="V100" i="5"/>
  <c r="V94" i="5"/>
  <c r="V90" i="5"/>
  <c r="V11" i="5"/>
  <c r="E6" i="15"/>
  <c r="P239" i="14"/>
  <c r="R239" i="14" s="1"/>
  <c r="P238" i="14"/>
  <c r="R238" i="14" s="1"/>
  <c r="I231" i="14"/>
  <c r="I230" i="14"/>
  <c r="I229" i="14"/>
  <c r="I228" i="14"/>
  <c r="I234" i="14"/>
  <c r="K234" i="14" s="1"/>
  <c r="I237" i="14"/>
  <c r="K237" i="14" s="1"/>
  <c r="I236" i="14"/>
  <c r="K236" i="14" s="1"/>
  <c r="I235" i="14"/>
  <c r="K235" i="14" s="1"/>
  <c r="K238" i="14"/>
  <c r="K239" i="14"/>
  <c r="R234" i="14"/>
  <c r="R235" i="14"/>
  <c r="R236" i="14"/>
  <c r="R237" i="14"/>
  <c r="V17" i="5" l="1"/>
  <c r="V39" i="5"/>
  <c r="V44" i="5"/>
  <c r="V29" i="5"/>
  <c r="V46" i="5"/>
  <c r="V33" i="5"/>
  <c r="V43" i="5"/>
  <c r="V45" i="5"/>
  <c r="V32" i="5"/>
  <c r="S235" i="15"/>
  <c r="K235" i="15"/>
  <c r="X10" i="1"/>
  <c r="S227" i="15" l="1"/>
  <c r="G225" i="15"/>
  <c r="K226" i="15"/>
  <c r="H11" i="5" l="1"/>
  <c r="H229" i="5" s="1"/>
  <c r="N88" i="18"/>
  <c r="K229" i="15"/>
  <c r="Y209" i="5" l="1"/>
  <c r="Y208" i="5"/>
  <c r="Y12" i="5" l="1"/>
  <c r="Y118" i="5"/>
  <c r="Y73" i="5" l="1"/>
  <c r="Y71" i="5"/>
  <c r="Y74" i="5"/>
  <c r="Y198" i="5"/>
  <c r="Y180" i="5"/>
  <c r="Y160" i="5"/>
  <c r="Y140" i="5"/>
  <c r="Y128" i="5"/>
  <c r="Y115" i="5"/>
  <c r="Y109" i="5"/>
  <c r="Y103" i="5"/>
  <c r="Y96" i="5"/>
  <c r="Y78" i="5"/>
  <c r="Y203" i="5"/>
  <c r="Y197" i="5"/>
  <c r="Y192" i="5"/>
  <c r="Y185" i="5"/>
  <c r="Y179" i="5"/>
  <c r="Y171" i="5"/>
  <c r="Y165" i="5"/>
  <c r="Y159" i="5"/>
  <c r="Y152" i="5"/>
  <c r="Y145" i="5"/>
  <c r="Y139" i="5"/>
  <c r="Y133" i="5"/>
  <c r="Y127" i="5"/>
  <c r="Y121" i="5"/>
  <c r="Y114" i="5"/>
  <c r="Y108" i="5"/>
  <c r="Y101" i="5"/>
  <c r="Y95" i="5"/>
  <c r="Y89" i="5"/>
  <c r="Y83" i="5"/>
  <c r="Y77" i="5"/>
  <c r="Y186" i="5"/>
  <c r="Y146" i="5"/>
  <c r="Y191" i="5"/>
  <c r="Y170" i="5"/>
  <c r="Y151" i="5"/>
  <c r="Y138" i="5"/>
  <c r="Y132" i="5"/>
  <c r="Y113" i="5"/>
  <c r="Y107" i="5"/>
  <c r="Y94" i="5"/>
  <c r="Y88" i="5"/>
  <c r="Y82" i="5"/>
  <c r="Y76" i="5"/>
  <c r="Y207" i="5"/>
  <c r="Y183" i="5"/>
  <c r="Y157" i="5"/>
  <c r="Y131" i="5"/>
  <c r="Y125" i="5"/>
  <c r="Y112" i="5"/>
  <c r="Y99" i="5"/>
  <c r="Y93" i="5"/>
  <c r="Y87" i="5"/>
  <c r="Y81" i="5"/>
  <c r="Y75" i="5"/>
  <c r="Y193" i="5"/>
  <c r="Y166" i="5"/>
  <c r="Y153" i="5"/>
  <c r="Y122" i="5"/>
  <c r="Y84" i="5"/>
  <c r="Y196" i="5"/>
  <c r="Y178" i="5"/>
  <c r="Y158" i="5"/>
  <c r="Y120" i="5"/>
  <c r="Y190" i="5"/>
  <c r="Y169" i="5"/>
  <c r="Y150" i="5"/>
  <c r="Y137" i="5"/>
  <c r="Y119" i="5"/>
  <c r="Y200" i="5"/>
  <c r="Y182" i="5"/>
  <c r="Y168" i="5"/>
  <c r="Y162" i="5"/>
  <c r="Y155" i="5"/>
  <c r="Y149" i="5"/>
  <c r="Y142" i="5"/>
  <c r="Y136" i="5"/>
  <c r="Y130" i="5"/>
  <c r="Y124" i="5"/>
  <c r="Y117" i="5"/>
  <c r="Y111" i="5"/>
  <c r="Y105" i="5"/>
  <c r="Y98" i="5"/>
  <c r="Y92" i="5"/>
  <c r="Y86" i="5"/>
  <c r="Y80" i="5"/>
  <c r="Y204" i="5"/>
  <c r="Y172" i="5"/>
  <c r="Y134" i="5"/>
  <c r="Y90" i="5"/>
  <c r="Y202" i="5"/>
  <c r="Y184" i="5"/>
  <c r="Y164" i="5"/>
  <c r="Y144" i="5"/>
  <c r="Y126" i="5"/>
  <c r="Y100" i="5"/>
  <c r="Y201" i="5"/>
  <c r="Y195" i="5"/>
  <c r="Y177" i="5"/>
  <c r="Y163" i="5"/>
  <c r="Y143" i="5"/>
  <c r="Y106" i="5"/>
  <c r="Y206" i="5"/>
  <c r="Y194" i="5"/>
  <c r="Y189" i="5"/>
  <c r="Y205" i="5"/>
  <c r="Y199" i="5"/>
  <c r="Y187" i="5"/>
  <c r="Y181" i="5"/>
  <c r="Y173" i="5"/>
  <c r="Y167" i="5"/>
  <c r="Y161" i="5"/>
  <c r="Y154" i="5"/>
  <c r="Y147" i="5"/>
  <c r="Y141" i="5"/>
  <c r="Y135" i="5"/>
  <c r="Y129" i="5"/>
  <c r="Y123" i="5"/>
  <c r="Y110" i="5"/>
  <c r="Y104" i="5"/>
  <c r="Y97" i="5"/>
  <c r="Y91" i="5"/>
  <c r="Y85" i="5"/>
  <c r="Y79" i="5"/>
  <c r="Y67" i="5"/>
  <c r="Y60" i="5"/>
  <c r="Y53" i="5"/>
  <c r="Y46" i="5"/>
  <c r="Y40" i="5"/>
  <c r="Y34" i="5"/>
  <c r="Y28" i="5"/>
  <c r="Y22" i="5"/>
  <c r="Y16" i="5"/>
  <c r="Y66" i="5"/>
  <c r="Y58" i="5"/>
  <c r="Y52" i="5"/>
  <c r="Y45" i="5"/>
  <c r="Y39" i="5"/>
  <c r="Y33" i="5"/>
  <c r="Y27" i="5"/>
  <c r="Y21" i="5"/>
  <c r="Y15" i="5"/>
  <c r="Y65" i="5"/>
  <c r="Y57" i="5"/>
  <c r="Y51" i="5"/>
  <c r="Y44" i="5"/>
  <c r="Y38" i="5"/>
  <c r="Y32" i="5"/>
  <c r="Y26" i="5"/>
  <c r="Y20" i="5"/>
  <c r="Y14" i="5"/>
  <c r="Y70" i="5"/>
  <c r="Y64" i="5"/>
  <c r="Y56" i="5"/>
  <c r="Y49" i="5"/>
  <c r="Y43" i="5"/>
  <c r="Y37" i="5"/>
  <c r="Y31" i="5"/>
  <c r="Y25" i="5"/>
  <c r="Y19" i="5"/>
  <c r="Y13" i="5"/>
  <c r="Y69" i="5"/>
  <c r="Y62" i="5"/>
  <c r="Y55" i="5"/>
  <c r="Y48" i="5"/>
  <c r="Y42" i="5"/>
  <c r="Y36" i="5"/>
  <c r="Y30" i="5"/>
  <c r="Y24" i="5"/>
  <c r="Y18" i="5"/>
  <c r="Y68" i="5"/>
  <c r="Y61" i="5"/>
  <c r="Y54" i="5"/>
  <c r="Y47" i="5"/>
  <c r="Y41" i="5"/>
  <c r="Y35" i="5"/>
  <c r="Y29" i="5"/>
  <c r="Y23" i="5"/>
  <c r="Y17" i="5"/>
  <c r="Y116" i="5" l="1"/>
  <c r="Y175" i="5"/>
  <c r="K258" i="15"/>
  <c r="H233" i="5" l="1"/>
  <c r="J232" i="5"/>
  <c r="N241" i="14" l="1"/>
  <c r="I10" i="6"/>
  <c r="E5" i="11" l="1"/>
  <c r="Q6" i="2"/>
  <c r="M6" i="15" l="1"/>
  <c r="C3" i="14"/>
  <c r="C3" i="15"/>
  <c r="Q10" i="6" l="1"/>
  <c r="Q11" i="6" s="1"/>
  <c r="E8" i="11" s="1"/>
  <c r="O11" i="6"/>
  <c r="Q232" i="5" l="1"/>
  <c r="S258" i="15"/>
  <c r="E7" i="11" l="1"/>
  <c r="Q233" i="5"/>
  <c r="A3" i="2"/>
  <c r="I7" i="11" l="1"/>
  <c r="I11" i="11" s="1"/>
  <c r="E11" i="11"/>
  <c r="S236" i="15"/>
  <c r="M11" i="6"/>
  <c r="C6" i="6"/>
  <c r="G8" i="11" l="1"/>
  <c r="G9" i="11"/>
  <c r="G10" i="11"/>
  <c r="G7" i="11"/>
  <c r="K236" i="15"/>
  <c r="XEJ217" i="15"/>
  <c r="G11" i="11" l="1"/>
  <c r="AG9" i="17"/>
  <c r="AE10" i="17" l="1"/>
  <c r="AC10" i="17"/>
  <c r="W10" i="17"/>
  <c r="T10" i="17"/>
  <c r="O10" i="17"/>
  <c r="Q10" i="17"/>
  <c r="C11" i="6" l="1"/>
  <c r="E11" i="6" l="1"/>
  <c r="G11" i="6"/>
  <c r="AG10" i="17" l="1"/>
  <c r="I11" i="6" l="1"/>
  <c r="P10" i="13" l="1"/>
  <c r="D11" i="6" l="1"/>
  <c r="F11" i="6"/>
  <c r="H11" i="6"/>
  <c r="J11" i="6"/>
  <c r="A3" i="8" l="1"/>
  <c r="A3" i="7"/>
  <c r="A3" i="6"/>
  <c r="A3" i="13"/>
  <c r="A3" i="11" l="1"/>
  <c r="Y11" i="5"/>
  <c r="V203" i="5" l="1"/>
  <c r="N232" i="5"/>
  <c r="V15" i="5" l="1"/>
  <c r="T88" i="18"/>
  <c r="V189" i="5" l="1"/>
  <c r="N233" i="5" l="1"/>
  <c r="J11" i="5" l="1"/>
  <c r="J229" i="5" s="1"/>
  <c r="L11" i="5" l="1"/>
  <c r="K219" i="14"/>
  <c r="K242" i="14" s="1"/>
  <c r="I219" i="14"/>
  <c r="G229" i="5"/>
  <c r="I244" i="14" l="1"/>
  <c r="L228" i="5"/>
  <c r="L229" i="5" s="1"/>
  <c r="P219" i="14" l="1"/>
  <c r="R244" i="14" s="1"/>
  <c r="R219" i="14"/>
  <c r="R242" i="14" l="1"/>
  <c r="P232" i="5"/>
  <c r="P233" i="5" l="1"/>
  <c r="R232" i="5"/>
  <c r="R2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C22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<sst xmlns="http://schemas.openxmlformats.org/spreadsheetml/2006/main" count="2090" uniqueCount="763">
  <si>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</si>
  <si>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</si>
  <si>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</si>
  <si>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</si>
  <si>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</si>
  <si>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</si>
  <si>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</si>
  <si>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</si>
  <si>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</si>
  <si>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</si>
  <si>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</si>
  <si>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</si>
  <si>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</si>
  <si>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</si>
  <si>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</si>
  <si>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</si>
  <si>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</si>
  <si>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</si>
  <si>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</si>
  <si>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</si>
  <si>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</si>
  <si>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</si>
  <si>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</si>
  <si>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</si>
  <si>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</si>
  <si>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</si>
  <si>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</si>
  <si>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</si>
  <si>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</si>
  <si>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</si>
  <si>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</si>
  <si>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</si>
  <si>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</si>
  <si>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</si>
  <si>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</si>
  <si>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</si>
  <si>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</si>
  <si>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</si>
  <si>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</si>
  <si>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</si>
  <si>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</si>
  <si>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</si>
  <si>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</si>
  <si>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</si>
  <si>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</si>
  <si>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</si>
  <si>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</si>
  <si>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</si>
  <si>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</si>
  <si>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</si>
  <si>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</si>
  <si>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</si>
  <si>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</si>
  <si>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</si>
  <si>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</si>
  <si>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</si>
  <si>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</si>
  <si>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</si>
  <si>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</si>
  <si>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</si>
  <si>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</si>
  <si>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</si>
  <si>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</si>
  <si>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</si>
  <si>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</si>
  <si>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</si>
  <si>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</si>
  <si>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</si>
  <si>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</si>
  <si>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</si>
  <si>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</si>
  <si>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</si>
  <si>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</si>
  <si>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</si>
  <si>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</si>
  <si>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</si>
  <si>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</si>
  <si>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</si>
  <si>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</si>
  <si>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</si>
  <si>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</si>
  <si>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</si>
  <si>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</si>
  <si>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</si>
  <si>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</si>
  <si>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</si>
  <si>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</si>
  <si>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</si>
  <si>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</si>
  <si>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</si>
  <si>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</si>
  <si>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</si>
  <si>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</si>
  <si>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</si>
  <si>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</si>
  <si>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</si>
  <si>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</si>
  <si>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</si>
  <si>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</si>
  <si>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</si>
  <si>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</si>
  <si>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</si>
  <si>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</si>
  <si>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</si>
  <si>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</si>
  <si>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</si>
  <si>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</si>
  <si>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</si>
  <si>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</si>
  <si>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</si>
  <si>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</si>
  <si>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</si>
  <si>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</si>
  <si>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</si>
  <si>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</si>
  <si>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</si>
  <si>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</si>
  <si>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</si>
  <si>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</si>
  <si>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</si>
  <si>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</si>
  <si>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</si>
  <si>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</si>
  <si>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</si>
  <si>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</si>
  <si>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</si>
  <si>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</si>
  <si>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</si>
  <si>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</si>
  <si>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</si>
  <si>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</si>
  <si>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</si>
  <si>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</si>
  <si>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</si>
  <si>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</si>
  <si>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</si>
  <si>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</si>
  <si>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</si>
  <si>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</si>
  <si>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</si>
  <si>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</si>
  <si>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</si>
  <si>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</si>
  <si>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</si>
  <si>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</si>
  <si>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</si>
  <si>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</si>
  <si>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</si>
  <si>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</si>
  <si>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</si>
  <si>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</si>
  <si>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</si>
  <si>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</si>
  <si>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</si>
  <si>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</si>
  <si>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</si>
  <si>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</si>
  <si>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</si>
  <si>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</si>
  <si>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</si>
  <si>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</si>
  <si>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</si>
  <si>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</si>
  <si>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</si>
  <si>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</si>
  <si>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</si>
  <si>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</si>
  <si>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</si>
  <si>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</si>
  <si>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</si>
  <si>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</si>
  <si>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</si>
  <si>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</si>
  <si>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</si>
  <si>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</si>
  <si>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پالایش نفت تهران (شتران)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</si>
  <si>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</si>
  <si>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</si>
  <si>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</si>
  <si>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</si>
  <si>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</si>
  <si>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</si>
  <si>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</si>
  <si>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</si>
  <si>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</si>
  <si>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</si>
  <si>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</si>
  <si>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</si>
  <si>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</si>
  <si>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</si>
  <si>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</si>
  <si>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</si>
  <si>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</si>
  <si>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لعابیران (شلعاب)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</si>
  <si>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</si>
  <si>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</si>
  <si>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</si>
  <si>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</si>
  <si>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</si>
  <si>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</si>
  <si>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</si>
  <si>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</si>
  <si>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</si>
  <si>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</si>
  <si>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</si>
  <si>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</si>
  <si>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</si>
  <si>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</si>
  <si>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</si>
  <si>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</si>
  <si>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</si>
  <si>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</si>
  <si>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</si>
  <si>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</si>
  <si>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</si>
  <si>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</si>
  <si>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</si>
  <si>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</si>
  <si>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</si>
  <si>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سایر در امد ها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</si>
  <si>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</si>
  <si>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</si>
  <si>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</si>
  <si>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</si>
  <si>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</si>
  <si>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</si>
  <si>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</si>
  <si>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</si>
  <si>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</si>
  <si>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</si>
  <si>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</si>
  <si>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</si>
  <si>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</si>
  <si>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</si>
  <si>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</si>
  <si>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</si>
  <si>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افست (چافست)</t>
  </si>
  <si>
    <t>پارس خزر (لخزر)</t>
  </si>
  <si>
    <t>سر. نفت و گاز تامین (حق تقدم) (تاپیکوح)</t>
  </si>
  <si>
    <t>ندارد</t>
  </si>
  <si>
    <t>همراه</t>
  </si>
  <si>
    <t>چافست</t>
  </si>
  <si>
    <t>آسیاتک</t>
  </si>
  <si>
    <t>بترانس</t>
  </si>
  <si>
    <t>خکار</t>
  </si>
  <si>
    <t>لابسا</t>
  </si>
  <si>
    <t>فاذر</t>
  </si>
  <si>
    <t>کیمیاتک</t>
  </si>
  <si>
    <t>آپ</t>
  </si>
  <si>
    <t>فایرا</t>
  </si>
  <si>
    <t>کاما</t>
  </si>
  <si>
    <t>وخاور</t>
  </si>
  <si>
    <t>وسینا</t>
  </si>
  <si>
    <t>وبملت</t>
  </si>
  <si>
    <t>پرداخت</t>
  </si>
  <si>
    <t>ثبهساز</t>
  </si>
  <si>
    <t>البرز</t>
  </si>
  <si>
    <t>آسیا</t>
  </si>
  <si>
    <t>پارسیان</t>
  </si>
  <si>
    <t>ما</t>
  </si>
  <si>
    <t>لخزر</t>
  </si>
  <si>
    <t>دپارس</t>
  </si>
  <si>
    <t>کسرام</t>
  </si>
  <si>
    <t>غپینو</t>
  </si>
  <si>
    <t>شپاکسا</t>
  </si>
  <si>
    <t>شپنا</t>
  </si>
  <si>
    <t>شتران</t>
  </si>
  <si>
    <t>جم</t>
  </si>
  <si>
    <t>شخارک</t>
  </si>
  <si>
    <t>شیراز</t>
  </si>
  <si>
    <t>قرن</t>
  </si>
  <si>
    <t>سپ</t>
  </si>
  <si>
    <t>کپشیر</t>
  </si>
  <si>
    <t>غشصفا</t>
  </si>
  <si>
    <t>غشان</t>
  </si>
  <si>
    <t>پلاسک</t>
  </si>
  <si>
    <t>تپمپی</t>
  </si>
  <si>
    <t>تملت</t>
  </si>
  <si>
    <t>تنوین</t>
  </si>
  <si>
    <t>حتاید</t>
  </si>
  <si>
    <t>تایرا</t>
  </si>
  <si>
    <t>کنور</t>
  </si>
  <si>
    <t>ثامید</t>
  </si>
  <si>
    <t>دکپسول</t>
  </si>
  <si>
    <t>کچاد</t>
  </si>
  <si>
    <t>حفاری</t>
  </si>
  <si>
    <t>کخاک</t>
  </si>
  <si>
    <t>رانفور</t>
  </si>
  <si>
    <t>دلر</t>
  </si>
  <si>
    <t>دامین</t>
  </si>
  <si>
    <t>دجابر</t>
  </si>
  <si>
    <t>دعبید</t>
  </si>
  <si>
    <t>دفارا</t>
  </si>
  <si>
    <t>وپخش</t>
  </si>
  <si>
    <t>پدرخش</t>
  </si>
  <si>
    <t>شدوص</t>
  </si>
  <si>
    <t>کطبس</t>
  </si>
  <si>
    <t>خرینگ</t>
  </si>
  <si>
    <t>وسکاب</t>
  </si>
  <si>
    <t>غسالم</t>
  </si>
  <si>
    <t>سپید</t>
  </si>
  <si>
    <t>خگستر</t>
  </si>
  <si>
    <t>وبوعلی</t>
  </si>
  <si>
    <t>وتوشه</t>
  </si>
  <si>
    <t>وتوصا</t>
  </si>
  <si>
    <t>وتوسم</t>
  </si>
  <si>
    <t>تیپیکو</t>
  </si>
  <si>
    <t>وساپا</t>
  </si>
  <si>
    <t>ثشاهد</t>
  </si>
  <si>
    <t>شفا</t>
  </si>
  <si>
    <t>تاصیکو</t>
  </si>
  <si>
    <t>وصندوق</t>
  </si>
  <si>
    <t>وغدیر</t>
  </si>
  <si>
    <t>ونیکی</t>
  </si>
  <si>
    <t>ونفت</t>
  </si>
  <si>
    <t>تاپیکو</t>
  </si>
  <si>
    <t>لسرما</t>
  </si>
  <si>
    <t>سیدکو</t>
  </si>
  <si>
    <t>ساروم</t>
  </si>
  <si>
    <t>سبهان</t>
  </si>
  <si>
    <t>ستران</t>
  </si>
  <si>
    <t>سخاش</t>
  </si>
  <si>
    <t>سخوز</t>
  </si>
  <si>
    <t>سرود</t>
  </si>
  <si>
    <t>سصوفی</t>
  </si>
  <si>
    <t>سغرب</t>
  </si>
  <si>
    <t>سفارس</t>
  </si>
  <si>
    <t>سمازن</t>
  </si>
  <si>
    <t>سهگمت</t>
  </si>
  <si>
    <t>غشهد</t>
  </si>
  <si>
    <t>کرازی</t>
  </si>
  <si>
    <t>کهمدا</t>
  </si>
  <si>
    <t>دشیمی</t>
  </si>
  <si>
    <t>کرماشا</t>
  </si>
  <si>
    <t>خریخت</t>
  </si>
  <si>
    <t>شیران</t>
  </si>
  <si>
    <t>غکورش</t>
  </si>
  <si>
    <t>پکرمان</t>
  </si>
  <si>
    <t>غبشهر</t>
  </si>
  <si>
    <t>فسپا</t>
  </si>
  <si>
    <t>بفجر</t>
  </si>
  <si>
    <t>کفپارس</t>
  </si>
  <si>
    <t>کفرا</t>
  </si>
  <si>
    <t>کاذر</t>
  </si>
  <si>
    <t>فروس</t>
  </si>
  <si>
    <t>افق</t>
  </si>
  <si>
    <t>خفنر</t>
  </si>
  <si>
    <t>خزر</t>
  </si>
  <si>
    <t>فجر</t>
  </si>
  <si>
    <t>کویر</t>
  </si>
  <si>
    <t>کاوه</t>
  </si>
  <si>
    <t>فولاد</t>
  </si>
  <si>
    <t>فخاس</t>
  </si>
  <si>
    <t>ختوقا</t>
  </si>
  <si>
    <t>قصفها</t>
  </si>
  <si>
    <t>قثابت</t>
  </si>
  <si>
    <t>قزوین</t>
  </si>
  <si>
    <t>قلرست</t>
  </si>
  <si>
    <t>قهکمت</t>
  </si>
  <si>
    <t>رکیش</t>
  </si>
  <si>
    <t>کلوند</t>
  </si>
  <si>
    <t>کپارس</t>
  </si>
  <si>
    <t>کحافظ</t>
  </si>
  <si>
    <t>کسعدی</t>
  </si>
  <si>
    <t>کساوه</t>
  </si>
  <si>
    <t>چکاپا</t>
  </si>
  <si>
    <t>فاسمین</t>
  </si>
  <si>
    <t>غچین</t>
  </si>
  <si>
    <t>حکشتی</t>
  </si>
  <si>
    <t>پکویر</t>
  </si>
  <si>
    <t>دکیمی</t>
  </si>
  <si>
    <t>خبهمن</t>
  </si>
  <si>
    <t>رمپنا</t>
  </si>
  <si>
    <t>پارسان</t>
  </si>
  <si>
    <t>کگل</t>
  </si>
  <si>
    <t>غگل</t>
  </si>
  <si>
    <t>پسهند</t>
  </si>
  <si>
    <t>بشهاب</t>
  </si>
  <si>
    <t>غالبر</t>
  </si>
  <si>
    <t>شلعاب</t>
  </si>
  <si>
    <t>ولپارس</t>
  </si>
  <si>
    <t>ولساپا</t>
  </si>
  <si>
    <t>ولصنم</t>
  </si>
  <si>
    <t>ولکار</t>
  </si>
  <si>
    <t>غمارگ</t>
  </si>
  <si>
    <t>فاراک</t>
  </si>
  <si>
    <t>مبین</t>
  </si>
  <si>
    <t>شوینده</t>
  </si>
  <si>
    <t>فباهنر</t>
  </si>
  <si>
    <t>شاملا</t>
  </si>
  <si>
    <t>فملی</t>
  </si>
  <si>
    <t>غمهرا</t>
  </si>
  <si>
    <t>حپترو</t>
  </si>
  <si>
    <t>دتماد</t>
  </si>
  <si>
    <t>خموتور</t>
  </si>
  <si>
    <t>بموتو</t>
  </si>
  <si>
    <t>شسپا</t>
  </si>
  <si>
    <t>فنورد</t>
  </si>
  <si>
    <t>ثنوسا</t>
  </si>
  <si>
    <t>غنوش</t>
  </si>
  <si>
    <t>سیستم</t>
  </si>
  <si>
    <t>ولملت</t>
  </si>
  <si>
    <t>ریخته گری تراکتور (ختراک)</t>
  </si>
  <si>
    <t>حمل و نقل توکا (حتوکا)</t>
  </si>
  <si>
    <t>سر. ملی (حق تقدم) (ونیکیح)</t>
  </si>
  <si>
    <t>کوتاه مدت سامان</t>
  </si>
  <si>
    <t>864-810-4013857-1</t>
  </si>
  <si>
    <t>اسنادخزانه-م3بودجه00-030418 (اخزا003)</t>
  </si>
  <si>
    <t>حتوکا</t>
  </si>
  <si>
    <t>ختراک</t>
  </si>
  <si>
    <t>تاپیکوح</t>
  </si>
  <si>
    <t>پارسیانح</t>
  </si>
  <si>
    <t>ونیکیح</t>
  </si>
  <si>
    <t>سخاشح</t>
  </si>
  <si>
    <t>شیمی داروپخش (حق تقدم) (دشیمیح)</t>
  </si>
  <si>
    <t>کوتاه مدت ملی</t>
  </si>
  <si>
    <t>0228580460005</t>
  </si>
  <si>
    <t>عچین</t>
  </si>
  <si>
    <t>عالبر</t>
  </si>
  <si>
    <t>دشیمیح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</si>
  <si>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</si>
  <si>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</si>
  <si>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</si>
  <si>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</si>
  <si>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</si>
  <si>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</si>
  <si>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</si>
  <si>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</si>
  <si>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</si>
  <si>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</si>
  <si>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</si>
  <si>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</si>
  <si>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</si>
  <si>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</si>
  <si>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</si>
  <si>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</si>
  <si>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</si>
  <si>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</si>
  <si>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</si>
  <si>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</si>
  <si>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</si>
  <si>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</si>
  <si>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مرقام</t>
  </si>
  <si>
    <t>آبادا</t>
  </si>
  <si>
    <t>بورس</t>
  </si>
  <si>
    <t>کالا</t>
  </si>
  <si>
    <t>کپشیرح</t>
  </si>
  <si>
    <t>بکاب</t>
  </si>
  <si>
    <t>چدن</t>
  </si>
  <si>
    <t>برکت</t>
  </si>
  <si>
    <t>خزامیا</t>
  </si>
  <si>
    <t>ثمسکن</t>
  </si>
  <si>
    <t>سیمرغ</t>
  </si>
  <si>
    <t>قشهد</t>
  </si>
  <si>
    <t>بکام</t>
  </si>
  <si>
    <t>دارو</t>
  </si>
  <si>
    <t>ولغدر</t>
  </si>
  <si>
    <t>شبهرن</t>
  </si>
  <si>
    <t>شکلر</t>
  </si>
  <si>
    <t>ایران یاسا (پاسا)</t>
  </si>
  <si>
    <t>زر ماکارون (غزر)</t>
  </si>
  <si>
    <t>سیمان آبیک (سآبیک)</t>
  </si>
  <si>
    <t>سایر درامدها 37373831</t>
  </si>
  <si>
    <t xml:space="preserve">315190778تعدیل </t>
  </si>
  <si>
    <t>پاسا</t>
  </si>
  <si>
    <t>های وب</t>
  </si>
  <si>
    <t>غزر</t>
  </si>
  <si>
    <t>اردستان</t>
  </si>
  <si>
    <t>سآبیک</t>
  </si>
  <si>
    <t>فخاسح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</si>
  <si>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</si>
  <si>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</si>
  <si>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</si>
  <si>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</si>
  <si>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</si>
  <si>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</si>
  <si>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</si>
  <si>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</si>
  <si>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</si>
  <si>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</si>
  <si>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</si>
  <si>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</si>
  <si>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</si>
  <si>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</si>
  <si>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</si>
  <si>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</si>
  <si>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</si>
  <si>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</si>
  <si>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</si>
  <si>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سر. صبا تامین (صبا)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</si>
  <si>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</si>
  <si>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</si>
  <si>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</si>
  <si>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</si>
  <si>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</si>
  <si>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1,463</t>
  </si>
  <si>
    <t>1,939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</si>
  <si>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</si>
  <si>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</si>
  <si>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</si>
  <si>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</si>
  <si>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</si>
  <si>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</si>
  <si>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</si>
  <si>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</si>
  <si>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</si>
  <si>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</si>
  <si>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</si>
  <si>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</si>
  <si>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</si>
  <si>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</si>
  <si>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</si>
  <si>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</si>
  <si>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</si>
  <si>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</si>
  <si>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2,625</t>
  </si>
  <si>
    <t>5,150</t>
  </si>
  <si>
    <t>6,250</t>
  </si>
  <si>
    <t>27,300</t>
  </si>
  <si>
    <t>14,750</t>
  </si>
  <si>
    <t>9,030</t>
  </si>
  <si>
    <t>5,380</t>
  </si>
  <si>
    <t>33,500</t>
  </si>
  <si>
    <t>6,870</t>
  </si>
  <si>
    <t>10,700</t>
  </si>
  <si>
    <t>5,350</t>
  </si>
  <si>
    <t>15,190</t>
  </si>
  <si>
    <t>4,990</t>
  </si>
  <si>
    <t>5,770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</si>
  <si>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</si>
  <si>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</si>
  <si>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</si>
  <si>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</si>
  <si>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</si>
  <si>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</si>
  <si>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</si>
  <si>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</si>
  <si>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</si>
  <si>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</si>
  <si>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</si>
  <si>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</si>
  <si>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</si>
  <si>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</si>
  <si>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</si>
  <si>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</si>
  <si>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</si>
  <si>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</si>
  <si>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</si>
  <si>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</si>
  <si>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</si>
  <si>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</si>
  <si>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</si>
  <si>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منتهی به 1402/05/31</t>
  </si>
  <si>
    <t>1402/05/31</t>
  </si>
  <si>
    <t>برای ماه منتهی به 1402/05/31</t>
  </si>
  <si>
    <t>طی مرداد  ماه</t>
  </si>
  <si>
    <t>از ابتدای سال مالی تا پایان  مرداد ماه</t>
  </si>
  <si>
    <t>طی  مرداد ماه</t>
  </si>
  <si>
    <t>از ابتدای سال مالی تا پایان مرداد ماه</t>
  </si>
  <si>
    <t>از ابتدای سال مالی تا پایان مرداد  ماه</t>
  </si>
  <si>
    <t>از ابتدای سال مالی تا پایان  مرداد  ماه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</si>
  <si>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</si>
  <si>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</si>
  <si>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</si>
  <si>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</si>
  <si>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</si>
  <si>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</si>
  <si>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</si>
  <si>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</si>
  <si>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</si>
  <si>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موتوژن (حق تقدم) (بموتوح)</t>
  </si>
  <si>
    <t>مولد نیروگاهی تجارت فارس (بمولد)</t>
  </si>
  <si>
    <t>نیرو ترانس (بنیرو)</t>
  </si>
  <si>
    <t>4,681</t>
  </si>
  <si>
    <t>10,100</t>
  </si>
  <si>
    <t>2,380</t>
  </si>
  <si>
    <t>3,360</t>
  </si>
  <si>
    <t>17,100</t>
  </si>
  <si>
    <t>3,388</t>
  </si>
  <si>
    <t>6,880</t>
  </si>
  <si>
    <t>1,598</t>
  </si>
  <si>
    <t>14,480</t>
  </si>
  <si>
    <t>7,810</t>
  </si>
  <si>
    <t>3,863</t>
  </si>
  <si>
    <t>3,905</t>
  </si>
  <si>
    <t>3,595</t>
  </si>
  <si>
    <t>4,344</t>
  </si>
  <si>
    <t>10,740</t>
  </si>
  <si>
    <t>9,630</t>
  </si>
  <si>
    <t>10,310</t>
  </si>
  <si>
    <t>2,557</t>
  </si>
  <si>
    <t>5,840</t>
  </si>
  <si>
    <t>3,146</t>
  </si>
  <si>
    <t>1,884</t>
  </si>
  <si>
    <t>2,896</t>
  </si>
  <si>
    <t>4,251</t>
  </si>
  <si>
    <t>13,510</t>
  </si>
  <si>
    <t>13,700</t>
  </si>
  <si>
    <t>56,800</t>
  </si>
  <si>
    <t>36,590</t>
  </si>
  <si>
    <t>3,933</t>
  </si>
  <si>
    <t>2,778</t>
  </si>
  <si>
    <t>6,890</t>
  </si>
  <si>
    <t>140,490</t>
  </si>
  <si>
    <t>14,390</t>
  </si>
  <si>
    <t>42,880</t>
  </si>
  <si>
    <t>38,010</t>
  </si>
  <si>
    <t>30,070</t>
  </si>
  <si>
    <t>5,170</t>
  </si>
  <si>
    <t>119,200</t>
  </si>
  <si>
    <t>14,020</t>
  </si>
  <si>
    <t>12,500</t>
  </si>
  <si>
    <t>14,940</t>
  </si>
  <si>
    <t>6,620</t>
  </si>
  <si>
    <t>12,910</t>
  </si>
  <si>
    <t>38,800</t>
  </si>
  <si>
    <t>3,662</t>
  </si>
  <si>
    <t>4,023</t>
  </si>
  <si>
    <t>6,770</t>
  </si>
  <si>
    <t>3,695</t>
  </si>
  <si>
    <t>7,950</t>
  </si>
  <si>
    <t>18,390</t>
  </si>
  <si>
    <t>3,413</t>
  </si>
  <si>
    <t>19,620</t>
  </si>
  <si>
    <t>2,047</t>
  </si>
  <si>
    <t>12,420</t>
  </si>
  <si>
    <t>5,760</t>
  </si>
  <si>
    <t>2,500</t>
  </si>
  <si>
    <t>4,660</t>
  </si>
  <si>
    <t>3,510</t>
  </si>
  <si>
    <t>5,880</t>
  </si>
  <si>
    <t>8,260</t>
  </si>
  <si>
    <t>2,300</t>
  </si>
  <si>
    <t>26,710</t>
  </si>
  <si>
    <t>4,161</t>
  </si>
  <si>
    <t>15,130</t>
  </si>
  <si>
    <t>13,300</t>
  </si>
  <si>
    <t>16,200</t>
  </si>
  <si>
    <t>28,830</t>
  </si>
  <si>
    <t>3,340</t>
  </si>
  <si>
    <t>18,200</t>
  </si>
  <si>
    <t>18,170</t>
  </si>
  <si>
    <t>48,050</t>
  </si>
  <si>
    <t>4,970</t>
  </si>
  <si>
    <t>10,430</t>
  </si>
  <si>
    <t>18,690</t>
  </si>
  <si>
    <t>15,620</t>
  </si>
  <si>
    <t>4,275</t>
  </si>
  <si>
    <t>4,620</t>
  </si>
  <si>
    <t>34,240</t>
  </si>
  <si>
    <t>5,730</t>
  </si>
  <si>
    <t>3,289</t>
  </si>
  <si>
    <t>3,665</t>
  </si>
  <si>
    <t>4,222</t>
  </si>
  <si>
    <t>26,650</t>
  </si>
  <si>
    <t>4,083</t>
  </si>
  <si>
    <t>6,600</t>
  </si>
  <si>
    <t>1,160</t>
  </si>
  <si>
    <t>4,840</t>
  </si>
  <si>
    <t>3,620</t>
  </si>
  <si>
    <t>34,430</t>
  </si>
  <si>
    <t>4,365</t>
  </si>
  <si>
    <t>13,200</t>
  </si>
  <si>
    <t>21,700</t>
  </si>
  <si>
    <t>3,513</t>
  </si>
  <si>
    <t>8,750</t>
  </si>
  <si>
    <t>15,110</t>
  </si>
  <si>
    <t>17,980</t>
  </si>
  <si>
    <t>9,200</t>
  </si>
  <si>
    <t>5,190</t>
  </si>
  <si>
    <t>6,750</t>
  </si>
  <si>
    <t>5,010</t>
  </si>
  <si>
    <t>18,130</t>
  </si>
  <si>
    <t>29,200</t>
  </si>
  <si>
    <t>13,740</t>
  </si>
  <si>
    <t>20,140</t>
  </si>
  <si>
    <t>5,775</t>
  </si>
  <si>
    <t>77,950</t>
  </si>
  <si>
    <t>13,250</t>
  </si>
  <si>
    <t>16,440</t>
  </si>
  <si>
    <t>26,500</t>
  </si>
  <si>
    <t>28,500</t>
  </si>
  <si>
    <t>21,760</t>
  </si>
  <si>
    <t>58,270</t>
  </si>
  <si>
    <t>26,480</t>
  </si>
  <si>
    <t>13,750</t>
  </si>
  <si>
    <t>33,410</t>
  </si>
  <si>
    <t>8,000</t>
  </si>
  <si>
    <t>2,700</t>
  </si>
  <si>
    <t>1,713</t>
  </si>
  <si>
    <t>1,560</t>
  </si>
  <si>
    <t>5,220</t>
  </si>
  <si>
    <t>26,770</t>
  </si>
  <si>
    <t>18,920</t>
  </si>
  <si>
    <t>5,470</t>
  </si>
  <si>
    <t>4,696</t>
  </si>
  <si>
    <t>9,500</t>
  </si>
  <si>
    <t>7,970</t>
  </si>
  <si>
    <t>26,450</t>
  </si>
  <si>
    <t>13,910</t>
  </si>
  <si>
    <t>2,890</t>
  </si>
  <si>
    <t>7,790</t>
  </si>
  <si>
    <t>4,680</t>
  </si>
  <si>
    <t>7,440</t>
  </si>
  <si>
    <t>4,668</t>
  </si>
  <si>
    <t>7,620</t>
  </si>
  <si>
    <t>22,700</t>
  </si>
  <si>
    <t>12,140</t>
  </si>
  <si>
    <t>4,730</t>
  </si>
  <si>
    <t>6,920</t>
  </si>
  <si>
    <t>3,126</t>
  </si>
  <si>
    <t>10,340</t>
  </si>
  <si>
    <t>11,150</t>
  </si>
  <si>
    <t>5,070</t>
  </si>
  <si>
    <t>132,750</t>
  </si>
  <si>
    <t>6,370</t>
  </si>
  <si>
    <t>7,000</t>
  </si>
  <si>
    <t>9,340</t>
  </si>
  <si>
    <t>29,400</t>
  </si>
  <si>
    <t>40,600</t>
  </si>
  <si>
    <t>11,330</t>
  </si>
  <si>
    <t>6,500</t>
  </si>
  <si>
    <t>60,390</t>
  </si>
  <si>
    <t>2,809</t>
  </si>
  <si>
    <t>4,880</t>
  </si>
  <si>
    <t>12,160</t>
  </si>
  <si>
    <t>6,120</t>
  </si>
  <si>
    <t>31,350</t>
  </si>
  <si>
    <t>1,720</t>
  </si>
  <si>
    <t>12,100</t>
  </si>
  <si>
    <t>31,400</t>
  </si>
  <si>
    <t>5,930</t>
  </si>
  <si>
    <t>3,512</t>
  </si>
  <si>
    <t>52,300</t>
  </si>
  <si>
    <t>22,900</t>
  </si>
  <si>
    <t>1,523</t>
  </si>
  <si>
    <t>3,532</t>
  </si>
  <si>
    <t>1,812</t>
  </si>
  <si>
    <t>24,650</t>
  </si>
  <si>
    <t>8,440</t>
  </si>
  <si>
    <t>18,190</t>
  </si>
  <si>
    <t>4,349</t>
  </si>
  <si>
    <t>18,280</t>
  </si>
  <si>
    <t>6,640</t>
  </si>
  <si>
    <t>44,710</t>
  </si>
  <si>
    <t>3,406</t>
  </si>
  <si>
    <t>2,369</t>
  </si>
  <si>
    <t>1,369</t>
  </si>
  <si>
    <t>7,390</t>
  </si>
  <si>
    <t>11,130</t>
  </si>
  <si>
    <t>46,190</t>
  </si>
  <si>
    <t>23,800</t>
  </si>
  <si>
    <t>4,600</t>
  </si>
  <si>
    <t>19,800</t>
  </si>
  <si>
    <t>6,400</t>
  </si>
  <si>
    <t>3,245</t>
  </si>
  <si>
    <t>35,710</t>
  </si>
  <si>
    <t>4,240</t>
  </si>
  <si>
    <t>16,060</t>
  </si>
  <si>
    <t>1402/05/24</t>
  </si>
  <si>
    <t>1402/03/24</t>
  </si>
  <si>
    <t>1402/05/11</t>
  </si>
  <si>
    <t>(-1)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</si>
</sst>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#,##0.0000000_);\(#,##0.0000000\)"/>
  </numFmts>
  <fonts count="5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b/>
      <sz val="14"/>
      <color rgb="FF7030A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9"/>
      <color rgb="FF00A651"/>
      <name val="WYek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59">
    <xf numFmtId="0" fontId="0" fillId="0" borderId="0" xfId="0"/>
    <xf numFmtId="166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5" fontId="6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1" applyNumberFormat="1" applyFont="1" applyFill="1" applyAlignment="1">
      <alignment vertical="center" wrapText="1"/>
    </xf>
    <xf numFmtId="0" fontId="16" fillId="0" borderId="0" xfId="0" applyFont="1"/>
    <xf numFmtId="165" fontId="20" fillId="0" borderId="1" xfId="1" applyNumberFormat="1" applyFont="1" applyFill="1" applyBorder="1"/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center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65" fontId="20" fillId="0" borderId="0" xfId="0" applyNumberFormat="1" applyFont="1"/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165" fontId="15" fillId="0" borderId="4" xfId="1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20" fillId="0" borderId="0" xfId="1" applyNumberFormat="1" applyFont="1" applyFill="1"/>
    <xf numFmtId="0" fontId="14" fillId="0" borderId="0" xfId="0" applyFont="1"/>
    <xf numFmtId="165" fontId="14" fillId="0" borderId="0" xfId="0" applyNumberFormat="1" applyFont="1"/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left"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3" fillId="0" borderId="0" xfId="1" applyNumberFormat="1" applyFont="1" applyFill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3" fontId="10" fillId="0" borderId="0" xfId="0" applyNumberFormat="1" applyFont="1"/>
    <xf numFmtId="165" fontId="29" fillId="0" borderId="14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 wrapText="1" readingOrder="2"/>
    </xf>
    <xf numFmtId="165" fontId="6" fillId="0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horizontal="center" vertical="center" wrapText="1" shrinkToFi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Alignment="1">
      <alignment vertical="center" readingOrder="2"/>
    </xf>
    <xf numFmtId="165" fontId="38" fillId="0" borderId="0" xfId="1" applyNumberFormat="1" applyFont="1" applyFill="1" applyAlignment="1">
      <alignment vertical="center"/>
    </xf>
    <xf numFmtId="166" fontId="26" fillId="0" borderId="0" xfId="1" applyNumberFormat="1" applyFont="1" applyFill="1" applyAlignment="1">
      <alignment vertical="center" readingOrder="2"/>
    </xf>
    <xf numFmtId="165" fontId="10" fillId="0" borderId="1" xfId="1" applyNumberFormat="1" applyFont="1" applyFill="1" applyBorder="1" applyAlignment="1">
      <alignment horizontal="center" vertical="center"/>
    </xf>
    <xf numFmtId="165" fontId="20" fillId="0" borderId="0" xfId="1" applyNumberFormat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 wrapText="1" shrinkToFit="1"/>
    </xf>
    <xf numFmtId="165" fontId="6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>
      <alignment horizontal="righ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 readingOrder="2"/>
    </xf>
    <xf numFmtId="165" fontId="20" fillId="0" borderId="0" xfId="1" applyNumberFormat="1" applyFont="1" applyFill="1" applyBorder="1" applyAlignment="1">
      <alignment horizontal="center" vertical="center"/>
    </xf>
    <xf numFmtId="165" fontId="25" fillId="0" borderId="0" xfId="1" applyNumberFormat="1" applyFont="1" applyFill="1" applyBorder="1" applyAlignment="1">
      <alignment horizontal="center" vertical="center" readingOrder="2"/>
    </xf>
    <xf numFmtId="165" fontId="49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5" fontId="20" fillId="0" borderId="0" xfId="1" applyNumberFormat="1" applyFont="1" applyFill="1" applyBorder="1"/>
    <xf numFmtId="165" fontId="50" fillId="0" borderId="0" xfId="1" applyNumberFormat="1" applyFont="1" applyFill="1" applyAlignment="1">
      <alignment vertical="center"/>
    </xf>
    <xf numFmtId="166" fontId="48" fillId="0" borderId="0" xfId="1" applyNumberFormat="1" applyFont="1" applyFill="1"/>
    <xf numFmtId="165" fontId="48" fillId="0" borderId="0" xfId="1" applyNumberFormat="1" applyFont="1" applyFill="1"/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6" fontId="51" fillId="0" borderId="0" xfId="1" applyNumberFormat="1" applyFont="1" applyFill="1"/>
    <xf numFmtId="0" fontId="14" fillId="0" borderId="0" xfId="0" applyFont="1" applyAlignment="1">
      <alignment horizontal="center"/>
    </xf>
    <xf numFmtId="165" fontId="10" fillId="0" borderId="0" xfId="1" applyNumberFormat="1" applyFont="1" applyFill="1" applyAlignment="1">
      <alignment horizontal="center"/>
    </xf>
    <xf numFmtId="166" fontId="15" fillId="0" borderId="0" xfId="1" applyNumberFormat="1" applyFont="1" applyFill="1" applyAlignment="1">
      <alignment vertical="center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6" fontId="25" fillId="0" borderId="1" xfId="1" applyNumberFormat="1" applyFont="1" applyFill="1" applyBorder="1" applyAlignment="1">
      <alignment horizontal="center" vertical="center" wrapText="1" readingOrder="2"/>
    </xf>
    <xf numFmtId="166" fontId="24" fillId="0" borderId="4" xfId="1" applyNumberFormat="1" applyFont="1" applyFill="1" applyBorder="1" applyAlignment="1">
      <alignment horizontal="center" vertical="center" wrapText="1" readingOrder="2"/>
    </xf>
    <xf numFmtId="165" fontId="16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Border="1" applyAlignment="1">
      <alignment horizontal="center" vertical="center" readingOrder="2"/>
    </xf>
    <xf numFmtId="165" fontId="6" fillId="0" borderId="1" xfId="1" applyNumberFormat="1" applyFont="1" applyFill="1" applyBorder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15" fillId="0" borderId="0" xfId="1" applyNumberFormat="1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5" fontId="20" fillId="0" borderId="1" xfId="1" applyNumberFormat="1" applyFont="1" applyFill="1" applyBorder="1" applyAlignment="1">
      <alignment horizontal="center"/>
    </xf>
    <xf numFmtId="165" fontId="45" fillId="0" borderId="0" xfId="0" applyNumberFormat="1" applyFont="1" applyAlignment="1">
      <alignment vertical="center" wrapText="1"/>
    </xf>
    <xf numFmtId="165" fontId="18" fillId="0" borderId="1" xfId="1" applyNumberFormat="1" applyFont="1" applyFill="1" applyBorder="1" applyAlignment="1">
      <alignment vertical="center" readingOrder="2"/>
    </xf>
    <xf numFmtId="0" fontId="36" fillId="0" borderId="0" xfId="0" applyFont="1"/>
    <xf numFmtId="0" fontId="33" fillId="0" borderId="0" xfId="0" applyFont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5" fontId="6" fillId="0" borderId="0" xfId="1" applyNumberFormat="1" applyFont="1" applyFill="1" applyAlignment="1">
      <alignment horizontal="right" vertical="center"/>
    </xf>
    <xf numFmtId="166" fontId="9" fillId="0" borderId="4" xfId="1" applyNumberFormat="1" applyFont="1" applyFill="1" applyBorder="1" applyAlignment="1">
      <alignment horizontal="center" vertical="center" wrapText="1" readingOrder="2"/>
    </xf>
    <xf numFmtId="0" fontId="53" fillId="0" borderId="0" xfId="0" applyFont="1"/>
    <xf numFmtId="166" fontId="46" fillId="0" borderId="0" xfId="1" applyNumberFormat="1" applyFont="1" applyFill="1"/>
    <xf numFmtId="165" fontId="18" fillId="0" borderId="0" xfId="1" applyNumberFormat="1" applyFont="1" applyFill="1" applyAlignment="1">
      <alignment horizontal="center" readingOrder="2"/>
    </xf>
    <xf numFmtId="165" fontId="18" fillId="0" borderId="10" xfId="1" applyNumberFormat="1" applyFont="1" applyFill="1" applyBorder="1" applyAlignment="1">
      <alignment vertical="center" readingOrder="2"/>
    </xf>
    <xf numFmtId="3" fontId="6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" fontId="14" fillId="0" borderId="0" xfId="0" applyNumberFormat="1" applyFont="1"/>
    <xf numFmtId="37" fontId="13" fillId="0" borderId="0" xfId="0" quotePrefix="1" applyNumberFormat="1" applyFont="1" applyAlignment="1">
      <alignment horizontal="right" vertical="center" wrapText="1"/>
    </xf>
    <xf numFmtId="166" fontId="24" fillId="0" borderId="0" xfId="1" applyNumberFormat="1" applyFont="1" applyFill="1" applyBorder="1" applyAlignment="1">
      <alignment horizontal="center" vertical="center" wrapText="1" readingOrder="2"/>
    </xf>
    <xf numFmtId="166" fontId="6" fillId="0" borderId="0" xfId="1" applyNumberFormat="1" applyFont="1" applyFill="1" applyAlignment="1">
      <alignment vertical="center"/>
    </xf>
    <xf numFmtId="165" fontId="8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Alignment="1">
      <alignment horizontal="left" vertical="center"/>
    </xf>
    <xf numFmtId="165" fontId="9" fillId="0" borderId="0" xfId="1" applyNumberFormat="1" applyFont="1" applyFill="1" applyAlignment="1">
      <alignment vertical="center"/>
    </xf>
    <xf numFmtId="165" fontId="44" fillId="0" borderId="0" xfId="1" applyNumberFormat="1" applyFont="1" applyFill="1" applyAlignment="1">
      <alignment vertical="center"/>
    </xf>
    <xf numFmtId="166" fontId="43" fillId="0" borderId="0" xfId="1" applyNumberFormat="1" applyFont="1" applyFill="1"/>
    <xf numFmtId="3" fontId="20" fillId="0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horizontal="center" vertical="center"/>
    </xf>
    <xf numFmtId="166" fontId="10" fillId="2" borderId="0" xfId="1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5" fontId="43" fillId="2" borderId="0" xfId="1" applyNumberFormat="1" applyFont="1" applyFill="1" applyAlignment="1">
      <alignment horizontal="center" vertical="center"/>
    </xf>
    <xf numFmtId="166" fontId="46" fillId="2" borderId="0" xfId="1" applyNumberFormat="1" applyFont="1" applyFill="1" applyAlignment="1">
      <alignment horizontal="center" vertical="center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5" fontId="6" fillId="0" borderId="2" xfId="1" applyNumberFormat="1" applyFont="1" applyFill="1" applyBorder="1" applyAlignment="1">
      <alignment vertical="center"/>
    </xf>
    <xf numFmtId="2" fontId="10" fillId="0" borderId="0" xfId="0" applyNumberFormat="1" applyFont="1" applyAlignment="1">
      <alignment vertical="center"/>
    </xf>
    <xf numFmtId="165" fontId="20" fillId="0" borderId="2" xfId="1" applyNumberFormat="1" applyFont="1" applyFill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165" fontId="10" fillId="0" borderId="8" xfId="1" applyNumberFormat="1" applyFont="1" applyFill="1" applyBorder="1" applyAlignment="1">
      <alignment vertical="center"/>
    </xf>
    <xf numFmtId="165" fontId="25" fillId="0" borderId="8" xfId="1" applyNumberFormat="1" applyFont="1" applyFill="1" applyBorder="1" applyAlignment="1">
      <alignment horizontal="right" vertical="center" wrapText="1" readingOrder="2"/>
    </xf>
    <xf numFmtId="165" fontId="20" fillId="0" borderId="8" xfId="1" applyNumberFormat="1" applyFont="1" applyFill="1" applyBorder="1" applyAlignment="1">
      <alignment vertical="center"/>
    </xf>
    <xf numFmtId="165" fontId="10" fillId="0" borderId="8" xfId="1" applyNumberFormat="1" applyFont="1" applyFill="1" applyBorder="1" applyAlignment="1">
      <alignment vertical="center" wrapText="1"/>
    </xf>
    <xf numFmtId="165" fontId="47" fillId="0" borderId="8" xfId="1" applyNumberFormat="1" applyFont="1" applyFill="1" applyBorder="1" applyAlignment="1">
      <alignment vertical="center"/>
    </xf>
    <xf numFmtId="166" fontId="47" fillId="0" borderId="0" xfId="1" applyNumberFormat="1" applyFont="1" applyFill="1" applyBorder="1" applyAlignment="1">
      <alignment vertical="center"/>
    </xf>
    <xf numFmtId="165" fontId="22" fillId="0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25" fillId="0" borderId="8" xfId="1" applyNumberFormat="1" applyFont="1" applyFill="1" applyBorder="1" applyAlignment="1">
      <alignment horizontal="center" vertical="center" readingOrder="2"/>
    </xf>
    <xf numFmtId="165" fontId="25" fillId="0" borderId="8" xfId="1" applyNumberFormat="1" applyFont="1" applyFill="1" applyBorder="1" applyAlignment="1">
      <alignment horizontal="left" vertical="center" readingOrder="2"/>
    </xf>
    <xf numFmtId="165" fontId="1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Alignment="1">
      <alignment horizontal="center" vertical="center" wrapText="1" readingOrder="2"/>
    </xf>
    <xf numFmtId="165" fontId="6" fillId="0" borderId="3" xfId="1" applyNumberFormat="1" applyFont="1" applyFill="1" applyBorder="1" applyAlignment="1">
      <alignment horizontal="center" vertical="center" wrapText="1" readingOrder="2"/>
    </xf>
    <xf numFmtId="165" fontId="6" fillId="0" borderId="1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 readingOrder="2"/>
    </xf>
    <xf numFmtId="165" fontId="6" fillId="0" borderId="1" xfId="1" applyNumberFormat="1" applyFont="1" applyFill="1" applyBorder="1" applyAlignment="1">
      <alignment horizontal="center" vertical="center" readingOrder="2"/>
    </xf>
    <xf numFmtId="165" fontId="6" fillId="0" borderId="0" xfId="1" applyNumberFormat="1" applyFont="1" applyFill="1" applyBorder="1" applyAlignment="1">
      <alignment horizontal="center" vertical="center" readingOrder="2"/>
    </xf>
    <xf numFmtId="165" fontId="6" fillId="0" borderId="1" xfId="1" applyNumberFormat="1" applyFont="1" applyFill="1" applyBorder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6" fontId="26" fillId="0" borderId="0" xfId="1" applyNumberFormat="1" applyFont="1" applyFill="1" applyAlignment="1">
      <alignment horizontal="right" vertical="center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2" fillId="0" borderId="1" xfId="1" applyNumberFormat="1" applyFont="1" applyFill="1" applyBorder="1" applyAlignment="1">
      <alignment horizontal="center" vertical="center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6" fontId="24" fillId="0" borderId="3" xfId="1" applyNumberFormat="1" applyFont="1" applyFill="1" applyBorder="1" applyAlignment="1">
      <alignment horizontal="center" vertical="center" wrapText="1" readingOrder="2"/>
    </xf>
    <xf numFmtId="166" fontId="24" fillId="0" borderId="0" xfId="1" applyNumberFormat="1" applyFont="1" applyFill="1" applyBorder="1" applyAlignment="1">
      <alignment horizontal="center" vertical="center" wrapText="1" readingOrder="2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8" fillId="0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vertical="center" wrapText="1" readingOrder="2"/>
    </xf>
    <xf numFmtId="0" fontId="6" fillId="0" borderId="0" xfId="0" applyFont="1" applyFill="1" applyAlignment="1">
      <alignment horizontal="center" vertical="center" readingOrder="2"/>
    </xf>
    <xf numFmtId="167" fontId="8" fillId="0" borderId="0" xfId="0" quotePrefix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37" fontId="8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7" fontId="6" fillId="0" borderId="0" xfId="0" quotePrefix="1" applyNumberFormat="1" applyFont="1" applyFill="1" applyAlignment="1">
      <alignment horizontal="right" vertical="center" wrapText="1"/>
    </xf>
    <xf numFmtId="37" fontId="6" fillId="0" borderId="0" xfId="0" applyNumberFormat="1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 readingOrder="2"/>
    </xf>
    <xf numFmtId="165" fontId="6" fillId="0" borderId="2" xfId="0" applyNumberFormat="1" applyFont="1" applyFill="1" applyBorder="1" applyAlignment="1">
      <alignment horizontal="center" vertical="center" readingOrder="2"/>
    </xf>
    <xf numFmtId="10" fontId="8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/>
    <xf numFmtId="0" fontId="19" fillId="0" borderId="0" xfId="0" applyFont="1" applyFill="1" applyAlignment="1">
      <alignment horizontal="right" vertical="center" readingOrder="2"/>
    </xf>
    <xf numFmtId="0" fontId="20" fillId="0" borderId="0" xfId="0" applyFont="1" applyFill="1"/>
    <xf numFmtId="0" fontId="20" fillId="0" borderId="1" xfId="0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3" fontId="42" fillId="0" borderId="0" xfId="0" applyNumberFormat="1" applyFont="1" applyFill="1"/>
    <xf numFmtId="165" fontId="20" fillId="0" borderId="0" xfId="0" applyNumberFormat="1" applyFont="1" applyFill="1"/>
    <xf numFmtId="3" fontId="20" fillId="0" borderId="0" xfId="0" applyNumberFormat="1" applyFont="1" applyFill="1"/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37" fontId="28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37" fontId="13" fillId="0" borderId="0" xfId="0" quotePrefix="1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/>
    </xf>
    <xf numFmtId="3" fontId="20" fillId="0" borderId="0" xfId="0" applyNumberFormat="1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vertical="center"/>
    </xf>
    <xf numFmtId="37" fontId="13" fillId="0" borderId="9" xfId="0" quotePrefix="1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/>
    <xf numFmtId="37" fontId="49" fillId="0" borderId="0" xfId="0" applyNumberFormat="1" applyFont="1" applyFill="1" applyAlignment="1">
      <alignment horizontal="center" vertical="center"/>
    </xf>
    <xf numFmtId="3" fontId="48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vertical="center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54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vertical="center"/>
    </xf>
    <xf numFmtId="165" fontId="10" fillId="0" borderId="0" xfId="0" applyNumberFormat="1" applyFont="1" applyFill="1" applyAlignment="1">
      <alignment vertical="center"/>
    </xf>
    <xf numFmtId="0" fontId="0" fillId="0" borderId="0" xfId="0" applyFill="1"/>
    <xf numFmtId="165" fontId="14" fillId="0" borderId="0" xfId="0" applyNumberFormat="1" applyFont="1" applyFill="1"/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6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 readingOrder="2"/>
    </xf>
    <xf numFmtId="166" fontId="15" fillId="0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right" vertical="center" wrapText="1"/>
    </xf>
    <xf numFmtId="166" fontId="15" fillId="0" borderId="0" xfId="0" applyNumberFormat="1" applyFont="1" applyFill="1" applyAlignment="1">
      <alignment horizontal="center" vertical="center" wrapText="1"/>
    </xf>
    <xf numFmtId="166" fontId="24" fillId="0" borderId="0" xfId="0" applyNumberFormat="1" applyFont="1" applyFill="1" applyAlignment="1">
      <alignment horizontal="center" vertical="center" wrapText="1" readingOrder="2"/>
    </xf>
    <xf numFmtId="10" fontId="8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 wrapText="1" readingOrder="2"/>
    </xf>
    <xf numFmtId="165" fontId="1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37" fontId="9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165" fontId="29" fillId="0" borderId="1" xfId="0" applyNumberFormat="1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0" fontId="29" fillId="0" borderId="14" xfId="0" applyFont="1" applyFill="1" applyBorder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10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horizontal="center"/>
    </xf>
    <xf numFmtId="0" fontId="29" fillId="0" borderId="1" xfId="0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60960</xdr:colOff>
      <xdr:row>44</xdr:row>
      <xdr:rowOff>68581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BE8A69-A7AA-BEF1-3B59-5AA089590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444360" y="1"/>
          <a:ext cx="6492240" cy="901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9"/>
  <sheetViews>
    <sheetView rightToLeft="1" tabSelected="1" view="pageBreakPreview" topLeftCell="A13" zoomScaleNormal="100" zoomScaleSheetLayoutView="100" workbookViewId="0">
      <selection activeCell="F6" sqref="F6"/>
    </sheetView>
  </sheetViews>
  <sheetFormatPr defaultColWidth="9.109375" defaultRowHeight="16.2"/>
  <cols>
    <col min="1" max="1" width="2.6640625" style="32" customWidth="1"/>
    <col min="2" max="16384" width="9.109375" style="32"/>
  </cols>
  <sheetData>
    <row r="16" spans="13:13">
      <c r="M16" s="32" t="s">
        <v>55</v>
      </c>
    </row>
    <row r="18" spans="2:11">
      <c r="J18" s="106"/>
    </row>
    <row r="22" spans="2:11" ht="15" customHeight="1">
      <c r="B22" s="147" t="s">
        <v>68</v>
      </c>
      <c r="C22" s="147"/>
      <c r="D22" s="147"/>
      <c r="E22" s="147"/>
      <c r="F22" s="147"/>
      <c r="G22" s="147"/>
      <c r="H22" s="147"/>
      <c r="I22" s="147"/>
      <c r="J22" s="147"/>
      <c r="K22" s="147"/>
    </row>
    <row r="23" spans="2:11" ht="15" customHeight="1"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2:11" ht="15" customHeight="1"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6" spans="2:11" ht="15" customHeight="1">
      <c r="B26" s="147" t="s">
        <v>552</v>
      </c>
      <c r="C26" s="147"/>
      <c r="D26" s="147"/>
      <c r="E26" s="147"/>
      <c r="F26" s="147"/>
      <c r="G26" s="147"/>
      <c r="H26" s="147"/>
      <c r="I26" s="147"/>
      <c r="J26" s="147"/>
      <c r="K26" s="147"/>
    </row>
    <row r="27" spans="2:11" ht="15" customHeight="1"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2:11" ht="15" customHeight="1">
      <c r="B28" s="147"/>
      <c r="C28" s="147"/>
      <c r="D28" s="147"/>
      <c r="E28" s="147"/>
      <c r="F28" s="147"/>
      <c r="G28" s="147"/>
      <c r="H28" s="147"/>
      <c r="I28" s="147"/>
      <c r="J28" s="147"/>
      <c r="K28" s="147"/>
    </row>
    <row r="29" spans="2:11" ht="15" customHeight="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23"/>
  <sheetViews>
    <sheetView rightToLeft="1" view="pageBreakPreview" zoomScale="40" zoomScaleNormal="100" zoomScaleSheetLayoutView="40" workbookViewId="0">
      <selection activeCell="A6" sqref="A1:AC1048576"/>
    </sheetView>
  </sheetViews>
  <sheetFormatPr defaultColWidth="9.109375" defaultRowHeight="29.4"/>
  <cols>
    <col min="1" max="1" width="51.88671875" style="176" bestFit="1" customWidth="1"/>
    <col min="2" max="2" width="1.88671875" style="176" customWidth="1"/>
    <col min="3" max="3" width="22.109375" style="5" bestFit="1" customWidth="1"/>
    <col min="4" max="4" width="1.109375" style="5" customWidth="1"/>
    <col min="5" max="5" width="29" style="5" bestFit="1" customWidth="1"/>
    <col min="6" max="6" width="1.44140625" style="5" customWidth="1"/>
    <col min="7" max="7" width="36.33203125" style="5" bestFit="1" customWidth="1"/>
    <col min="8" max="8" width="1.5546875" style="5" customWidth="1"/>
    <col min="9" max="9" width="18.88671875" style="5" bestFit="1" customWidth="1"/>
    <col min="10" max="10" width="28.6640625" style="5" customWidth="1"/>
    <col min="11" max="11" width="1.44140625" style="5" customWidth="1"/>
    <col min="12" max="12" width="18.6640625" style="5" bestFit="1" customWidth="1"/>
    <col min="13" max="13" width="26.6640625" style="5" bestFit="1" customWidth="1"/>
    <col min="14" max="14" width="1.109375" style="5" customWidth="1"/>
    <col min="15" max="15" width="21.33203125" style="5" bestFit="1" customWidth="1"/>
    <col min="16" max="16" width="1.44140625" style="5" customWidth="1"/>
    <col min="17" max="17" width="22.109375" style="73" bestFit="1" customWidth="1"/>
    <col min="18" max="18" width="1.5546875" style="5" customWidth="1"/>
    <col min="19" max="19" width="28.33203125" style="5" bestFit="1" customWidth="1"/>
    <col min="20" max="20" width="1.88671875" style="5" customWidth="1"/>
    <col min="21" max="21" width="28.44140625" style="88" bestFit="1" customWidth="1"/>
    <col min="22" max="22" width="1.5546875" style="176" customWidth="1"/>
    <col min="23" max="23" width="14.6640625" style="55" bestFit="1" customWidth="1"/>
    <col min="24" max="25" width="26.88671875" style="176" hidden="1" customWidth="1"/>
    <col min="26" max="26" width="9.109375" style="176"/>
    <col min="27" max="27" width="13.109375" style="176" bestFit="1" customWidth="1"/>
    <col min="28" max="29" width="9.109375" style="176"/>
    <col min="30" max="16384" width="9.109375" style="7"/>
  </cols>
  <sheetData>
    <row r="1" spans="1:25" ht="30.6">
      <c r="A1" s="175" t="s">
        <v>83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5" ht="30.6">
      <c r="A2" s="175" t="s">
        <v>47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5" ht="30.6">
      <c r="A3" s="175" t="s">
        <v>554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</row>
    <row r="4" spans="1:25" ht="30.6">
      <c r="A4" s="177" t="s">
        <v>25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5" spans="1:25" ht="30.6">
      <c r="A5" s="177" t="s">
        <v>26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</row>
    <row r="7" spans="1:25" ht="31.2" thickBot="1">
      <c r="A7" s="178"/>
      <c r="B7" s="179"/>
      <c r="C7" s="148" t="s">
        <v>529</v>
      </c>
      <c r="D7" s="148"/>
      <c r="E7" s="148"/>
      <c r="F7" s="148"/>
      <c r="G7" s="148"/>
      <c r="H7" s="53"/>
      <c r="I7" s="161" t="s">
        <v>7</v>
      </c>
      <c r="J7" s="161"/>
      <c r="K7" s="161"/>
      <c r="L7" s="161"/>
      <c r="M7" s="161"/>
      <c r="O7" s="180" t="s">
        <v>553</v>
      </c>
      <c r="P7" s="180"/>
      <c r="Q7" s="180"/>
      <c r="R7" s="180"/>
      <c r="S7" s="180"/>
      <c r="T7" s="180"/>
      <c r="U7" s="180"/>
      <c r="V7" s="180"/>
      <c r="W7" s="180"/>
    </row>
    <row r="8" spans="1:25">
      <c r="A8" s="181" t="s">
        <v>1</v>
      </c>
      <c r="B8" s="182"/>
      <c r="C8" s="160" t="s">
        <v>3</v>
      </c>
      <c r="D8" s="149"/>
      <c r="E8" s="160" t="s">
        <v>0</v>
      </c>
      <c r="F8" s="149"/>
      <c r="G8" s="151" t="s">
        <v>21</v>
      </c>
      <c r="H8" s="90"/>
      <c r="I8" s="157" t="s">
        <v>4</v>
      </c>
      <c r="J8" s="157"/>
      <c r="K8" s="54"/>
      <c r="L8" s="157" t="s">
        <v>5</v>
      </c>
      <c r="M8" s="157"/>
      <c r="O8" s="158" t="s">
        <v>3</v>
      </c>
      <c r="P8" s="149"/>
      <c r="Q8" s="153" t="s">
        <v>424</v>
      </c>
      <c r="R8" s="89"/>
      <c r="S8" s="158" t="s">
        <v>0</v>
      </c>
      <c r="T8" s="149"/>
      <c r="U8" s="151" t="s">
        <v>21</v>
      </c>
      <c r="V8" s="183"/>
      <c r="W8" s="155" t="s">
        <v>425</v>
      </c>
      <c r="Y8" s="184"/>
    </row>
    <row r="9" spans="1:25" ht="30" thickBot="1">
      <c r="A9" s="185"/>
      <c r="B9" s="182"/>
      <c r="C9" s="159"/>
      <c r="D9" s="150"/>
      <c r="E9" s="159"/>
      <c r="F9" s="150"/>
      <c r="G9" s="152"/>
      <c r="H9" s="90"/>
      <c r="I9" s="91" t="s">
        <v>3</v>
      </c>
      <c r="J9" s="91" t="s">
        <v>0</v>
      </c>
      <c r="K9" s="54"/>
      <c r="L9" s="91" t="s">
        <v>3</v>
      </c>
      <c r="M9" s="91" t="s">
        <v>46</v>
      </c>
      <c r="O9" s="159"/>
      <c r="P9" s="149"/>
      <c r="Q9" s="154"/>
      <c r="R9" s="89"/>
      <c r="S9" s="159"/>
      <c r="T9" s="149"/>
      <c r="U9" s="152"/>
      <c r="V9" s="183"/>
      <c r="W9" s="156"/>
      <c r="Y9" s="184"/>
    </row>
    <row r="10" spans="1:25">
      <c r="A10" s="186" t="s">
        <v>113</v>
      </c>
      <c r="C10" s="88">
        <v>1574822</v>
      </c>
      <c r="D10" s="88"/>
      <c r="E10" s="88">
        <v>8773072045</v>
      </c>
      <c r="F10" s="88"/>
      <c r="G10" s="118">
        <v>7874222603</v>
      </c>
      <c r="H10" s="88"/>
      <c r="I10" s="88">
        <v>27696</v>
      </c>
      <c r="J10" s="88">
        <v>141839043</v>
      </c>
      <c r="K10" s="187"/>
      <c r="L10" s="88">
        <v>17885</v>
      </c>
      <c r="M10" s="88">
        <v>84094633</v>
      </c>
      <c r="N10" s="88"/>
      <c r="O10" s="88">
        <v>1584633</v>
      </c>
      <c r="P10" s="88"/>
      <c r="Q10" s="102" t="s">
        <v>573</v>
      </c>
      <c r="R10" s="88"/>
      <c r="S10" s="88">
        <v>8815415678</v>
      </c>
      <c r="T10" s="88"/>
      <c r="U10" s="5">
        <v>7373531956</v>
      </c>
      <c r="V10" s="187"/>
      <c r="W10" s="12">
        <f>U10/درآمدها!$J$5</f>
        <v>7.7747475140552862E-4</v>
      </c>
      <c r="X10" s="188">
        <f>C10+I10-L10</f>
        <v>1584633</v>
      </c>
      <c r="Y10" s="88">
        <f t="shared" ref="Y10:Y17" si="0">O10-(C10+I10-L10)</f>
        <v>0</v>
      </c>
    </row>
    <row r="11" spans="1:25">
      <c r="A11" s="186" t="s">
        <v>497</v>
      </c>
      <c r="C11" s="88">
        <v>224253</v>
      </c>
      <c r="D11" s="88"/>
      <c r="E11" s="88">
        <v>3059895818</v>
      </c>
      <c r="F11" s="88"/>
      <c r="G11" s="5">
        <v>2837754986</v>
      </c>
      <c r="H11" s="88"/>
      <c r="I11" s="88">
        <v>2768</v>
      </c>
      <c r="J11" s="88">
        <v>3825651253</v>
      </c>
      <c r="K11" s="187"/>
      <c r="L11" s="88">
        <v>2533</v>
      </c>
      <c r="M11" s="88">
        <v>28095931</v>
      </c>
      <c r="N11" s="88"/>
      <c r="O11" s="88">
        <v>224488</v>
      </c>
      <c r="P11" s="88"/>
      <c r="Q11" s="102" t="s">
        <v>524</v>
      </c>
      <c r="R11" s="88"/>
      <c r="S11" s="88">
        <v>3061342981</v>
      </c>
      <c r="T11" s="88"/>
      <c r="U11" s="5">
        <v>2387729574</v>
      </c>
      <c r="V11" s="187"/>
      <c r="W11" s="12">
        <f>U11/درآمدها!$J$5</f>
        <v>2.5176529620363105E-4</v>
      </c>
      <c r="X11" s="188"/>
      <c r="Y11" s="88">
        <f t="shared" si="0"/>
        <v>0</v>
      </c>
    </row>
    <row r="12" spans="1:25">
      <c r="A12" s="186" t="s">
        <v>472</v>
      </c>
      <c r="C12" s="88">
        <v>305089</v>
      </c>
      <c r="D12" s="88"/>
      <c r="E12" s="88">
        <v>3617504326</v>
      </c>
      <c r="F12" s="88"/>
      <c r="G12" s="5">
        <v>3038802684</v>
      </c>
      <c r="H12" s="88"/>
      <c r="I12" s="88">
        <v>1775</v>
      </c>
      <c r="J12" s="88">
        <v>292867277</v>
      </c>
      <c r="K12" s="187"/>
      <c r="L12" s="88">
        <v>3424</v>
      </c>
      <c r="M12" s="88">
        <v>35358593</v>
      </c>
      <c r="N12" s="88"/>
      <c r="O12" s="88">
        <v>303440</v>
      </c>
      <c r="P12" s="88"/>
      <c r="Q12" s="102" t="s">
        <v>574</v>
      </c>
      <c r="R12" s="88"/>
      <c r="S12" s="88">
        <v>3595762402</v>
      </c>
      <c r="T12" s="88"/>
      <c r="U12" s="5">
        <v>3046508776</v>
      </c>
      <c r="V12" s="187"/>
      <c r="W12" s="12">
        <f>U12/درآمدها!$J$5</f>
        <v>3.2122782777770353E-4</v>
      </c>
      <c r="X12" s="188"/>
      <c r="Y12" s="88">
        <f t="shared" si="0"/>
        <v>0</v>
      </c>
    </row>
    <row r="13" spans="1:25">
      <c r="A13" s="186" t="s">
        <v>183</v>
      </c>
      <c r="C13" s="88">
        <v>11622010</v>
      </c>
      <c r="D13" s="88"/>
      <c r="E13" s="88">
        <v>34078815052</v>
      </c>
      <c r="F13" s="88"/>
      <c r="G13" s="5">
        <v>30973215091</v>
      </c>
      <c r="H13" s="88"/>
      <c r="I13" s="88">
        <v>211921</v>
      </c>
      <c r="J13" s="88">
        <v>35989685</v>
      </c>
      <c r="K13" s="187"/>
      <c r="L13" s="88">
        <v>94965</v>
      </c>
      <c r="M13" s="88">
        <v>238056508</v>
      </c>
      <c r="N13" s="88"/>
      <c r="O13" s="88">
        <v>11738966</v>
      </c>
      <c r="P13" s="88"/>
      <c r="Q13" s="102" t="s">
        <v>575</v>
      </c>
      <c r="R13" s="88"/>
      <c r="S13" s="88">
        <v>34404923272</v>
      </c>
      <c r="T13" s="88"/>
      <c r="U13" s="5">
        <v>27772503585</v>
      </c>
      <c r="V13" s="187"/>
      <c r="W13" s="12">
        <f>U13/درآمدها!$J$5</f>
        <v>2.9283687179367029E-3</v>
      </c>
      <c r="X13" s="188"/>
      <c r="Y13" s="88">
        <f t="shared" si="0"/>
        <v>0</v>
      </c>
    </row>
    <row r="14" spans="1:25">
      <c r="A14" s="186" t="s">
        <v>498</v>
      </c>
      <c r="C14" s="88">
        <v>6663659</v>
      </c>
      <c r="D14" s="88"/>
      <c r="E14" s="88">
        <v>29562067288</v>
      </c>
      <c r="F14" s="88"/>
      <c r="G14" s="5">
        <v>28715084348</v>
      </c>
      <c r="H14" s="88"/>
      <c r="I14" s="88">
        <v>82255</v>
      </c>
      <c r="J14" s="88">
        <v>1102205502</v>
      </c>
      <c r="K14" s="187"/>
      <c r="L14" s="88">
        <v>75291</v>
      </c>
      <c r="M14" s="88">
        <v>267341507</v>
      </c>
      <c r="N14" s="88"/>
      <c r="O14" s="88">
        <v>6670623</v>
      </c>
      <c r="P14" s="88"/>
      <c r="Q14" s="102" t="s">
        <v>576</v>
      </c>
      <c r="R14" s="88"/>
      <c r="S14" s="88">
        <v>29591147353</v>
      </c>
      <c r="T14" s="88"/>
      <c r="U14" s="5">
        <v>22279934190</v>
      </c>
      <c r="V14" s="187"/>
      <c r="W14" s="12">
        <f>U14/درآمدها!$J$5</f>
        <v>2.3492250930853345E-3</v>
      </c>
      <c r="X14" s="188"/>
      <c r="Y14" s="88">
        <f t="shared" si="0"/>
        <v>0</v>
      </c>
    </row>
    <row r="15" spans="1:25">
      <c r="A15" s="186" t="s">
        <v>459</v>
      </c>
      <c r="C15" s="88">
        <v>2271143</v>
      </c>
      <c r="D15" s="88"/>
      <c r="E15" s="88">
        <v>26407130858</v>
      </c>
      <c r="F15" s="88"/>
      <c r="G15" s="5">
        <v>32396986185</v>
      </c>
      <c r="H15" s="88"/>
      <c r="I15" s="88">
        <v>29485</v>
      </c>
      <c r="J15" s="88">
        <v>18832458</v>
      </c>
      <c r="K15" s="187"/>
      <c r="L15" s="88">
        <v>2578</v>
      </c>
      <c r="M15" s="88">
        <v>43288322</v>
      </c>
      <c r="N15" s="88"/>
      <c r="O15" s="88">
        <v>2298050</v>
      </c>
      <c r="P15" s="88"/>
      <c r="Q15" s="102" t="s">
        <v>577</v>
      </c>
      <c r="R15" s="88"/>
      <c r="S15" s="88">
        <v>26835239920</v>
      </c>
      <c r="T15" s="88"/>
      <c r="U15" s="5">
        <v>39062839907</v>
      </c>
      <c r="V15" s="187"/>
      <c r="W15" s="12">
        <f>U15/درآمدها!$J$5</f>
        <v>4.1188363903645626E-3</v>
      </c>
      <c r="X15" s="188"/>
      <c r="Y15" s="88">
        <f t="shared" si="0"/>
        <v>0</v>
      </c>
    </row>
    <row r="16" spans="1:25">
      <c r="A16" s="186" t="s">
        <v>106</v>
      </c>
      <c r="C16" s="88">
        <v>18402318</v>
      </c>
      <c r="D16" s="88"/>
      <c r="E16" s="88">
        <v>67595282501</v>
      </c>
      <c r="F16" s="88"/>
      <c r="G16" s="5">
        <v>75366435739</v>
      </c>
      <c r="H16" s="88"/>
      <c r="I16" s="88">
        <v>227155</v>
      </c>
      <c r="J16" s="88">
        <v>710693247</v>
      </c>
      <c r="K16" s="187"/>
      <c r="L16" s="88">
        <v>66331</v>
      </c>
      <c r="M16" s="88">
        <v>222997282</v>
      </c>
      <c r="N16" s="88"/>
      <c r="O16" s="88">
        <v>18563142</v>
      </c>
      <c r="P16" s="88"/>
      <c r="Q16" s="102" t="s">
        <v>578</v>
      </c>
      <c r="R16" s="88"/>
      <c r="S16" s="88">
        <v>68327907902</v>
      </c>
      <c r="T16" s="88"/>
      <c r="U16" s="5">
        <v>62517718145</v>
      </c>
      <c r="V16" s="187"/>
      <c r="W16" s="12">
        <f>U16/درآمدها!$J$5</f>
        <v>6.5919491043465389E-3</v>
      </c>
      <c r="X16" s="188"/>
      <c r="Y16" s="88">
        <f t="shared" si="0"/>
        <v>0</v>
      </c>
    </row>
    <row r="17" spans="1:25">
      <c r="A17" s="186" t="s">
        <v>165</v>
      </c>
      <c r="C17" s="88">
        <v>7580309</v>
      </c>
      <c r="D17" s="88"/>
      <c r="E17" s="88">
        <v>42874172422</v>
      </c>
      <c r="F17" s="88"/>
      <c r="G17" s="5">
        <v>53273907564</v>
      </c>
      <c r="H17" s="88"/>
      <c r="I17" s="88">
        <v>0</v>
      </c>
      <c r="J17" s="88">
        <v>0</v>
      </c>
      <c r="K17" s="187"/>
      <c r="L17" s="88">
        <v>185691</v>
      </c>
      <c r="M17" s="88">
        <v>1262213531</v>
      </c>
      <c r="N17" s="88"/>
      <c r="O17" s="88">
        <v>7394618</v>
      </c>
      <c r="P17" s="88"/>
      <c r="Q17" s="102" t="s">
        <v>579</v>
      </c>
      <c r="R17" s="88"/>
      <c r="S17" s="88">
        <v>41823905480</v>
      </c>
      <c r="T17" s="88"/>
      <c r="U17" s="5">
        <v>50572265760</v>
      </c>
      <c r="V17" s="187"/>
      <c r="W17" s="12">
        <f>U17/درآمدها!$J$5</f>
        <v>5.332405146461174E-3</v>
      </c>
      <c r="X17" s="188"/>
      <c r="Y17" s="88">
        <f t="shared" si="0"/>
        <v>0</v>
      </c>
    </row>
    <row r="18" spans="1:25">
      <c r="A18" s="186" t="s">
        <v>161</v>
      </c>
      <c r="C18" s="88">
        <v>10743703</v>
      </c>
      <c r="D18" s="88"/>
      <c r="E18" s="88">
        <v>19072161921</v>
      </c>
      <c r="F18" s="88"/>
      <c r="G18" s="5">
        <v>21103241267</v>
      </c>
      <c r="H18" s="88"/>
      <c r="I18" s="88">
        <v>0</v>
      </c>
      <c r="J18" s="88">
        <v>0</v>
      </c>
      <c r="K18" s="187"/>
      <c r="L18" s="88">
        <v>119910</v>
      </c>
      <c r="M18" s="88">
        <v>194516810</v>
      </c>
      <c r="N18" s="88"/>
      <c r="O18" s="88">
        <v>10623793</v>
      </c>
      <c r="P18" s="88"/>
      <c r="Q18" s="102" t="s">
        <v>580</v>
      </c>
      <c r="R18" s="88"/>
      <c r="S18" s="88">
        <v>18859298355</v>
      </c>
      <c r="T18" s="88"/>
      <c r="U18" s="5">
        <v>16875809131</v>
      </c>
      <c r="V18" s="187"/>
      <c r="W18" s="12">
        <f>U18/درآمدها!$J$5</f>
        <v>1.7794071534761482E-3</v>
      </c>
      <c r="X18" s="188"/>
      <c r="Y18" s="88" t="e">
        <f>O18-(#REF!+I18-L18)</f>
        <v>#REF!</v>
      </c>
    </row>
    <row r="19" spans="1:25" ht="31.2" customHeight="1">
      <c r="A19" s="186" t="s">
        <v>561</v>
      </c>
      <c r="C19" s="5">
        <v>0</v>
      </c>
      <c r="D19" s="88"/>
      <c r="E19" s="88">
        <v>0</v>
      </c>
      <c r="F19" s="88"/>
      <c r="G19" s="5">
        <v>0</v>
      </c>
      <c r="H19" s="88"/>
      <c r="I19" s="88">
        <v>252262</v>
      </c>
      <c r="J19" s="88">
        <v>604434568</v>
      </c>
      <c r="K19" s="187"/>
      <c r="L19" s="88">
        <v>2300</v>
      </c>
      <c r="M19" s="88">
        <v>33254722</v>
      </c>
      <c r="N19" s="88"/>
      <c r="O19" s="88">
        <v>249962</v>
      </c>
      <c r="P19" s="88"/>
      <c r="Q19" s="102" t="s">
        <v>581</v>
      </c>
      <c r="R19" s="88"/>
      <c r="S19" s="88">
        <v>3790606820</v>
      </c>
      <c r="T19" s="88"/>
      <c r="U19" s="5">
        <v>3597914039</v>
      </c>
      <c r="V19" s="187"/>
      <c r="W19" s="12">
        <f>U19/درآمدها!$J$5</f>
        <v>3.7936871227279E-4</v>
      </c>
      <c r="X19" s="188"/>
      <c r="Y19" s="88">
        <f>O19-(C18+I19-L19)</f>
        <v>-10743703</v>
      </c>
    </row>
    <row r="20" spans="1:25">
      <c r="A20" s="186" t="s">
        <v>202</v>
      </c>
      <c r="C20" s="88">
        <v>2121408</v>
      </c>
      <c r="D20" s="88"/>
      <c r="E20" s="88">
        <v>16775592156</v>
      </c>
      <c r="F20" s="88"/>
      <c r="G20" s="5">
        <v>16368394003</v>
      </c>
      <c r="H20" s="88"/>
      <c r="I20" s="88">
        <v>38056</v>
      </c>
      <c r="J20" s="88">
        <v>363073917</v>
      </c>
      <c r="K20" s="187"/>
      <c r="L20" s="88">
        <v>284069</v>
      </c>
      <c r="M20" s="88">
        <v>2129638998</v>
      </c>
      <c r="N20" s="88"/>
      <c r="O20" s="88">
        <v>1875395</v>
      </c>
      <c r="P20" s="88"/>
      <c r="Q20" s="102" t="s">
        <v>523</v>
      </c>
      <c r="R20" s="88"/>
      <c r="S20" s="88">
        <v>14823170693</v>
      </c>
      <c r="T20" s="88"/>
      <c r="U20" s="5">
        <v>12807304071</v>
      </c>
      <c r="V20" s="187"/>
      <c r="W20" s="12">
        <f>U20/درآمدها!$J$5</f>
        <v>1.3504187149651163E-3</v>
      </c>
      <c r="X20" s="188"/>
      <c r="Y20" s="88">
        <f>O20-(C20+I20-L20)</f>
        <v>0</v>
      </c>
    </row>
    <row r="21" spans="1:25">
      <c r="A21" s="186" t="s">
        <v>97</v>
      </c>
      <c r="C21" s="88">
        <v>10228543</v>
      </c>
      <c r="D21" s="88"/>
      <c r="E21" s="88">
        <v>71578366266</v>
      </c>
      <c r="F21" s="88"/>
      <c r="G21" s="5">
        <v>86933691099</v>
      </c>
      <c r="H21" s="88"/>
      <c r="I21" s="88">
        <v>138318</v>
      </c>
      <c r="J21" s="88">
        <v>458213389</v>
      </c>
      <c r="K21" s="187"/>
      <c r="L21" s="88">
        <v>115705</v>
      </c>
      <c r="M21" s="88">
        <v>892725287</v>
      </c>
      <c r="N21" s="88"/>
      <c r="O21" s="88">
        <v>10251156</v>
      </c>
      <c r="P21" s="88"/>
      <c r="Q21" s="102" t="s">
        <v>582</v>
      </c>
      <c r="R21" s="88"/>
      <c r="S21" s="88">
        <v>71869380651</v>
      </c>
      <c r="T21" s="88"/>
      <c r="U21" s="5">
        <v>79585162271</v>
      </c>
      <c r="V21" s="187"/>
      <c r="W21" s="12">
        <f>U21/درآمدها!$J$5</f>
        <v>8.3915624996871423E-3</v>
      </c>
      <c r="X21" s="188"/>
      <c r="Y21" s="88">
        <f>O21-(C21+I21-L21)</f>
        <v>0</v>
      </c>
    </row>
    <row r="22" spans="1:25">
      <c r="A22" s="186" t="s">
        <v>499</v>
      </c>
      <c r="C22" s="88">
        <v>8265166</v>
      </c>
      <c r="D22" s="88"/>
      <c r="E22" s="88">
        <v>45774775555</v>
      </c>
      <c r="F22" s="88"/>
      <c r="G22" s="5">
        <v>36914435265</v>
      </c>
      <c r="H22" s="88"/>
      <c r="I22" s="88">
        <v>150708</v>
      </c>
      <c r="J22" s="88">
        <v>976779029</v>
      </c>
      <c r="K22" s="187"/>
      <c r="L22" s="88">
        <v>71583</v>
      </c>
      <c r="M22" s="88">
        <v>279729370</v>
      </c>
      <c r="N22" s="88"/>
      <c r="O22" s="88">
        <v>8344291</v>
      </c>
      <c r="P22" s="88"/>
      <c r="Q22" s="102" t="s">
        <v>583</v>
      </c>
      <c r="R22" s="88"/>
      <c r="S22" s="88">
        <v>46090076795</v>
      </c>
      <c r="T22" s="88"/>
      <c r="U22" s="5">
        <v>32042203861</v>
      </c>
      <c r="V22" s="187"/>
      <c r="W22" s="12">
        <f>U22/درآمدها!$J$5</f>
        <v>3.3785714403861528E-3</v>
      </c>
      <c r="X22" s="188"/>
      <c r="Y22" s="88">
        <f>O22-(C22+I22-L22)</f>
        <v>0</v>
      </c>
    </row>
    <row r="23" spans="1:25">
      <c r="A23" s="186" t="s">
        <v>124</v>
      </c>
      <c r="C23" s="88">
        <v>3755857</v>
      </c>
      <c r="D23" s="88"/>
      <c r="E23" s="88">
        <v>15757925679</v>
      </c>
      <c r="F23" s="88"/>
      <c r="G23" s="5">
        <v>16371439824</v>
      </c>
      <c r="H23" s="88"/>
      <c r="I23" s="88">
        <v>46361</v>
      </c>
      <c r="J23" s="88">
        <v>225059510</v>
      </c>
      <c r="K23" s="187"/>
      <c r="L23" s="88">
        <v>42436</v>
      </c>
      <c r="M23" s="88">
        <v>169004946</v>
      </c>
      <c r="N23" s="88"/>
      <c r="O23" s="88">
        <v>3759782</v>
      </c>
      <c r="P23" s="88"/>
      <c r="Q23" s="102" t="s">
        <v>584</v>
      </c>
      <c r="R23" s="88"/>
      <c r="S23" s="88">
        <v>15804601425</v>
      </c>
      <c r="T23" s="88"/>
      <c r="U23" s="5">
        <v>14594591119</v>
      </c>
      <c r="V23" s="187"/>
      <c r="W23" s="12">
        <f>U23/درآمدها!$J$5</f>
        <v>1.5388725742046356E-3</v>
      </c>
      <c r="X23" s="188"/>
      <c r="Y23" s="88">
        <f>O23-(C23+I23-L23)</f>
        <v>0</v>
      </c>
    </row>
    <row r="24" spans="1:25">
      <c r="A24" s="186" t="s">
        <v>203</v>
      </c>
      <c r="C24" s="88">
        <v>30535210</v>
      </c>
      <c r="D24" s="88"/>
      <c r="E24" s="88">
        <v>106447646773</v>
      </c>
      <c r="F24" s="88"/>
      <c r="G24" s="5">
        <v>108787035397</v>
      </c>
      <c r="H24" s="88"/>
      <c r="I24" s="88">
        <v>263845</v>
      </c>
      <c r="J24" s="88">
        <v>953233714</v>
      </c>
      <c r="K24" s="187"/>
      <c r="L24" s="88">
        <v>508554</v>
      </c>
      <c r="M24" s="88">
        <v>1859259395</v>
      </c>
      <c r="N24" s="88"/>
      <c r="O24" s="88">
        <v>30290501</v>
      </c>
      <c r="P24" s="88"/>
      <c r="Q24" s="102" t="s">
        <v>585</v>
      </c>
      <c r="R24" s="88"/>
      <c r="S24" s="88">
        <v>105627480564</v>
      </c>
      <c r="T24" s="88"/>
      <c r="U24" s="5">
        <v>108246429709</v>
      </c>
      <c r="V24" s="187"/>
      <c r="W24" s="12">
        <f>U24/درآمدها!$J$5</f>
        <v>1.1413643628418664E-2</v>
      </c>
      <c r="X24" s="188"/>
      <c r="Y24" s="88">
        <f>O24-(C24+I24-L24)</f>
        <v>0</v>
      </c>
    </row>
    <row r="25" spans="1:25">
      <c r="A25" s="186" t="s">
        <v>134</v>
      </c>
      <c r="C25" s="88">
        <v>53868219</v>
      </c>
      <c r="D25" s="88"/>
      <c r="E25" s="88">
        <v>183429239092</v>
      </c>
      <c r="F25" s="88"/>
      <c r="G25" s="5">
        <v>231808006709</v>
      </c>
      <c r="H25" s="88"/>
      <c r="I25" s="88">
        <v>0</v>
      </c>
      <c r="J25" s="88">
        <v>0</v>
      </c>
      <c r="K25" s="187"/>
      <c r="L25" s="88">
        <v>2881693</v>
      </c>
      <c r="M25" s="88">
        <v>12477668423</v>
      </c>
      <c r="N25" s="176"/>
      <c r="O25" s="176">
        <v>50986526</v>
      </c>
      <c r="P25" s="176"/>
      <c r="Q25" s="189" t="s">
        <v>586</v>
      </c>
      <c r="R25" s="176"/>
      <c r="S25" s="5">
        <v>173616648959</v>
      </c>
      <c r="U25" s="5">
        <v>220167630406</v>
      </c>
      <c r="V25" s="187"/>
      <c r="W25" s="12">
        <f>U25/درآمدها!$J$5</f>
        <v>2.3214759865271974E-2</v>
      </c>
      <c r="X25" s="188"/>
      <c r="Y25" s="88"/>
    </row>
    <row r="26" spans="1:25">
      <c r="A26" s="186" t="s">
        <v>428</v>
      </c>
      <c r="C26" s="88">
        <v>4729822</v>
      </c>
      <c r="D26" s="88"/>
      <c r="E26" s="88">
        <v>58891342891</v>
      </c>
      <c r="F26" s="88"/>
      <c r="G26" s="5">
        <v>53599146976</v>
      </c>
      <c r="H26" s="88"/>
      <c r="I26" s="176">
        <v>58384</v>
      </c>
      <c r="J26" s="176">
        <v>734625698</v>
      </c>
      <c r="K26" s="187"/>
      <c r="L26" s="88">
        <v>45603</v>
      </c>
      <c r="M26" s="88">
        <v>488020689</v>
      </c>
      <c r="N26" s="88"/>
      <c r="O26" s="88">
        <v>4742603</v>
      </c>
      <c r="P26" s="88"/>
      <c r="Q26" s="102" t="s">
        <v>587</v>
      </c>
      <c r="R26" s="88"/>
      <c r="S26" s="88">
        <v>59058089295</v>
      </c>
      <c r="T26" s="88"/>
      <c r="U26" s="5">
        <v>50632489664</v>
      </c>
      <c r="V26" s="187"/>
      <c r="W26" s="12">
        <f>U26/درآمدها!$J$5</f>
        <v>5.3387552328336852E-3</v>
      </c>
      <c r="X26" s="188"/>
      <c r="Y26" s="88" t="e">
        <f>O27-(C25+#REF!-L26)</f>
        <v>#REF!</v>
      </c>
    </row>
    <row r="27" spans="1:25">
      <c r="A27" s="186" t="s">
        <v>429</v>
      </c>
      <c r="C27" s="5">
        <v>2382915</v>
      </c>
      <c r="D27" s="88"/>
      <c r="E27" s="88">
        <v>17366467523</v>
      </c>
      <c r="F27" s="88"/>
      <c r="G27" s="5">
        <v>14520355702</v>
      </c>
      <c r="H27" s="88"/>
      <c r="I27" s="88">
        <v>42636</v>
      </c>
      <c r="J27" s="88">
        <v>271225800</v>
      </c>
      <c r="K27" s="187"/>
      <c r="L27" s="88">
        <v>27071</v>
      </c>
      <c r="M27" s="88">
        <v>144879762</v>
      </c>
      <c r="N27" s="88"/>
      <c r="O27" s="88">
        <v>2398480</v>
      </c>
      <c r="P27" s="88"/>
      <c r="Q27" s="102" t="s">
        <v>521</v>
      </c>
      <c r="R27" s="88"/>
      <c r="S27" s="88">
        <v>17440843207</v>
      </c>
      <c r="T27" s="88"/>
      <c r="U27" s="5">
        <v>12827044660</v>
      </c>
      <c r="V27" s="187"/>
      <c r="W27" s="12">
        <f>U27/درآمدها!$J$5</f>
        <v>1.3525001882152437E-3</v>
      </c>
      <c r="X27" s="188"/>
      <c r="Y27" s="88">
        <f t="shared" ref="Y27:Y35" si="1">O28-(C29+I28-L27)</f>
        <v>-1308488</v>
      </c>
    </row>
    <row r="28" spans="1:25">
      <c r="A28" s="186" t="s">
        <v>430</v>
      </c>
      <c r="C28" s="5">
        <v>4675245</v>
      </c>
      <c r="D28" s="88"/>
      <c r="E28" s="88">
        <v>61765147581</v>
      </c>
      <c r="F28" s="88"/>
      <c r="G28" s="5">
        <v>62597086680</v>
      </c>
      <c r="H28" s="88"/>
      <c r="I28" s="88">
        <v>1884601</v>
      </c>
      <c r="J28" s="88">
        <v>795874928</v>
      </c>
      <c r="K28" s="187"/>
      <c r="L28" s="88">
        <v>1861001</v>
      </c>
      <c r="M28" s="88">
        <v>385647825</v>
      </c>
      <c r="N28" s="88"/>
      <c r="O28" s="88">
        <v>4698845</v>
      </c>
      <c r="P28" s="88"/>
      <c r="Q28" s="102" t="s">
        <v>588</v>
      </c>
      <c r="R28" s="88"/>
      <c r="S28" s="88">
        <v>62045639820</v>
      </c>
      <c r="T28" s="88"/>
      <c r="U28" s="5">
        <v>44980640583</v>
      </c>
      <c r="V28" s="187"/>
      <c r="W28" s="12">
        <f>U28/درآمدها!$J$5</f>
        <v>4.7428169517692888E-3</v>
      </c>
      <c r="X28" s="188"/>
      <c r="Y28" s="88">
        <f t="shared" si="1"/>
        <v>-5672438</v>
      </c>
    </row>
    <row r="29" spans="1:25">
      <c r="A29" s="186" t="s">
        <v>211</v>
      </c>
      <c r="C29" s="88">
        <v>4149803</v>
      </c>
      <c r="D29" s="54"/>
      <c r="E29" s="88">
        <v>49980821695</v>
      </c>
      <c r="F29" s="88"/>
      <c r="G29" s="5">
        <v>43519928145</v>
      </c>
      <c r="H29" s="88"/>
      <c r="I29" s="88">
        <v>75675</v>
      </c>
      <c r="J29" s="176">
        <v>799733906</v>
      </c>
      <c r="K29" s="187"/>
      <c r="L29" s="88">
        <v>227487</v>
      </c>
      <c r="M29" s="88">
        <v>2436566834</v>
      </c>
      <c r="N29" s="88"/>
      <c r="O29" s="88">
        <v>3997991</v>
      </c>
      <c r="P29" s="88"/>
      <c r="Q29" s="102" t="s">
        <v>589</v>
      </c>
      <c r="R29" s="88"/>
      <c r="S29" s="88">
        <v>48046683539</v>
      </c>
      <c r="T29" s="88"/>
      <c r="U29" s="5">
        <v>40974032454</v>
      </c>
      <c r="V29" s="187"/>
      <c r="W29" s="12">
        <f>U29/درآمدها!$J$5</f>
        <v>4.3203550057626843E-3</v>
      </c>
      <c r="X29" s="188"/>
      <c r="Y29" s="88">
        <f t="shared" si="1"/>
        <v>11554640</v>
      </c>
    </row>
    <row r="30" spans="1:25">
      <c r="A30" s="186" t="s">
        <v>109</v>
      </c>
      <c r="C30" s="88">
        <v>11455755</v>
      </c>
      <c r="D30" s="88"/>
      <c r="E30" s="88">
        <v>24226751315</v>
      </c>
      <c r="F30" s="88"/>
      <c r="G30" s="5">
        <v>29892432305</v>
      </c>
      <c r="H30" s="88"/>
      <c r="I30" s="88">
        <v>66677</v>
      </c>
      <c r="J30" s="88">
        <v>205956169</v>
      </c>
      <c r="K30" s="187"/>
      <c r="L30" s="88">
        <v>128602</v>
      </c>
      <c r="M30" s="54">
        <v>335709230</v>
      </c>
      <c r="N30" s="88"/>
      <c r="O30" s="88">
        <v>11393830</v>
      </c>
      <c r="P30" s="88"/>
      <c r="Q30" s="102" t="s">
        <v>590</v>
      </c>
      <c r="R30" s="88"/>
      <c r="S30" s="88">
        <v>24160013746</v>
      </c>
      <c r="T30" s="88"/>
      <c r="U30" s="5">
        <v>28960675875</v>
      </c>
      <c r="V30" s="187"/>
      <c r="W30" s="12">
        <f>U30/درآمدها!$J$5</f>
        <v>3.0536511417882726E-3</v>
      </c>
      <c r="X30" s="188"/>
      <c r="Y30" s="88">
        <f t="shared" si="1"/>
        <v>-17800446</v>
      </c>
    </row>
    <row r="31" spans="1:25">
      <c r="A31" s="186" t="s">
        <v>562</v>
      </c>
      <c r="C31" s="88">
        <v>0</v>
      </c>
      <c r="D31" s="88"/>
      <c r="E31" s="88">
        <v>0</v>
      </c>
      <c r="F31" s="88"/>
      <c r="G31" s="5">
        <v>0</v>
      </c>
      <c r="H31" s="88"/>
      <c r="I31" s="88">
        <v>4370072</v>
      </c>
      <c r="J31" s="54">
        <v>24570707105</v>
      </c>
      <c r="K31" s="187"/>
      <c r="L31" s="88">
        <v>21617</v>
      </c>
      <c r="M31" s="88">
        <v>121512526</v>
      </c>
      <c r="N31" s="88"/>
      <c r="O31" s="88">
        <v>4348455</v>
      </c>
      <c r="P31" s="88"/>
      <c r="Q31" s="102" t="s">
        <v>591</v>
      </c>
      <c r="R31" s="88"/>
      <c r="S31" s="54">
        <v>24448695941</v>
      </c>
      <c r="T31" s="88"/>
      <c r="U31" s="64">
        <v>25243877089</v>
      </c>
      <c r="V31" s="187"/>
      <c r="W31" s="12">
        <f>U31/درآمدها!$J$5</f>
        <v>2.6617470679450319E-3</v>
      </c>
      <c r="X31" s="188"/>
      <c r="Y31" s="88">
        <f t="shared" si="1"/>
        <v>541411</v>
      </c>
    </row>
    <row r="32" spans="1:25">
      <c r="A32" s="186" t="s">
        <v>143</v>
      </c>
      <c r="C32" s="88">
        <v>17907431</v>
      </c>
      <c r="D32" s="88"/>
      <c r="E32" s="88">
        <v>46542245227</v>
      </c>
      <c r="F32" s="88"/>
      <c r="G32" s="5">
        <v>48970225795</v>
      </c>
      <c r="H32" s="88"/>
      <c r="I32" s="88">
        <v>326547</v>
      </c>
      <c r="J32" s="88">
        <v>622475986</v>
      </c>
      <c r="K32" s="187"/>
      <c r="L32" s="88">
        <v>165487</v>
      </c>
      <c r="M32" s="88">
        <v>494457948</v>
      </c>
      <c r="N32" s="88"/>
      <c r="O32" s="88">
        <v>18068491</v>
      </c>
      <c r="P32" s="88"/>
      <c r="Q32" s="102" t="s">
        <v>592</v>
      </c>
      <c r="R32" s="88"/>
      <c r="S32" s="88">
        <v>47104302829</v>
      </c>
      <c r="T32" s="88"/>
      <c r="U32" s="5">
        <v>56505254026</v>
      </c>
      <c r="V32" s="187"/>
      <c r="W32" s="12">
        <f>U32/درآمدها!$J$5</f>
        <v>5.9579871070095077E-3</v>
      </c>
      <c r="X32" s="188"/>
      <c r="Y32" s="88">
        <f t="shared" si="1"/>
        <v>6332856</v>
      </c>
    </row>
    <row r="33" spans="1:25">
      <c r="A33" s="186" t="s">
        <v>91</v>
      </c>
      <c r="C33" s="88">
        <v>17222150</v>
      </c>
      <c r="D33" s="88"/>
      <c r="E33" s="88">
        <v>30131381877</v>
      </c>
      <c r="F33" s="88"/>
      <c r="G33" s="5">
        <v>32527388597</v>
      </c>
      <c r="H33" s="88"/>
      <c r="I33" s="88">
        <v>314064</v>
      </c>
      <c r="J33" s="88">
        <v>993479892</v>
      </c>
      <c r="K33" s="187"/>
      <c r="L33" s="88">
        <v>195723</v>
      </c>
      <c r="M33" s="88">
        <v>365312436</v>
      </c>
      <c r="N33" s="88"/>
      <c r="O33" s="88">
        <v>17340491</v>
      </c>
      <c r="P33" s="88"/>
      <c r="Q33" s="102" t="s">
        <v>593</v>
      </c>
      <c r="R33" s="88"/>
      <c r="S33" s="88">
        <v>30410611748</v>
      </c>
      <c r="T33" s="88"/>
      <c r="U33" s="5">
        <v>32475101611</v>
      </c>
      <c r="V33" s="187"/>
      <c r="W33" s="12">
        <f>U33/درآمدها!$J$5</f>
        <v>3.4242167393519203E-3</v>
      </c>
      <c r="X33" s="188"/>
      <c r="Y33" s="88">
        <f t="shared" si="1"/>
        <v>175702</v>
      </c>
    </row>
    <row r="34" spans="1:25" ht="36" customHeight="1">
      <c r="A34" s="186" t="s">
        <v>192</v>
      </c>
      <c r="C34" s="88">
        <v>10859058</v>
      </c>
      <c r="D34" s="88"/>
      <c r="E34" s="88">
        <v>41440117501</v>
      </c>
      <c r="F34" s="88"/>
      <c r="G34" s="5">
        <v>33462784478</v>
      </c>
      <c r="H34" s="88"/>
      <c r="I34" s="88">
        <v>197985</v>
      </c>
      <c r="J34" s="88">
        <v>632451964</v>
      </c>
      <c r="K34" s="187"/>
      <c r="L34" s="88">
        <v>123407</v>
      </c>
      <c r="M34" s="88">
        <v>357841793</v>
      </c>
      <c r="N34" s="88"/>
      <c r="O34" s="88">
        <v>10933636</v>
      </c>
      <c r="P34" s="88"/>
      <c r="Q34" s="102" t="s">
        <v>594</v>
      </c>
      <c r="R34" s="88"/>
      <c r="S34" s="88">
        <v>41603000017</v>
      </c>
      <c r="T34" s="88"/>
      <c r="U34" s="5">
        <v>31475410191</v>
      </c>
      <c r="V34" s="187"/>
      <c r="W34" s="12">
        <f>U34/درآمدها!$J$5</f>
        <v>3.3188079823431049E-3</v>
      </c>
      <c r="X34" s="188"/>
      <c r="Y34" s="88">
        <f t="shared" si="1"/>
        <v>6114971</v>
      </c>
    </row>
    <row r="35" spans="1:25">
      <c r="A35" s="186" t="s">
        <v>107</v>
      </c>
      <c r="C35" s="88">
        <v>10755672</v>
      </c>
      <c r="D35" s="88"/>
      <c r="E35" s="88">
        <v>39398053603</v>
      </c>
      <c r="F35" s="88"/>
      <c r="G35" s="5">
        <v>43579270367</v>
      </c>
      <c r="H35" s="88"/>
      <c r="I35" s="88">
        <v>196141</v>
      </c>
      <c r="J35" s="88">
        <v>878626778</v>
      </c>
      <c r="K35" s="187"/>
      <c r="L35" s="88">
        <v>310017</v>
      </c>
      <c r="M35" s="88">
        <v>1337691005</v>
      </c>
      <c r="N35" s="88"/>
      <c r="O35" s="88">
        <v>10641796</v>
      </c>
      <c r="P35" s="88"/>
      <c r="Q35" s="102" t="s">
        <v>595</v>
      </c>
      <c r="R35" s="88"/>
      <c r="S35" s="88">
        <v>39136553571</v>
      </c>
      <c r="T35" s="88"/>
      <c r="U35" s="5">
        <v>44969107065</v>
      </c>
      <c r="V35" s="187"/>
      <c r="W35" s="12">
        <f>U35/درآمدها!$J$5</f>
        <v>4.7416008427060346E-3</v>
      </c>
      <c r="X35" s="188"/>
      <c r="Y35" s="88">
        <f t="shared" si="1"/>
        <v>3630882</v>
      </c>
    </row>
    <row r="36" spans="1:25" ht="36" customHeight="1">
      <c r="A36" s="186" t="s">
        <v>473</v>
      </c>
      <c r="C36" s="88">
        <v>4454091</v>
      </c>
      <c r="D36" s="88"/>
      <c r="E36" s="88">
        <v>124773590314</v>
      </c>
      <c r="F36" s="88"/>
      <c r="G36" s="5">
        <v>115117318126</v>
      </c>
      <c r="H36" s="88"/>
      <c r="I36" s="88">
        <v>4896747</v>
      </c>
      <c r="J36" s="88">
        <v>1588745578</v>
      </c>
      <c r="K36" s="187"/>
      <c r="L36" s="88">
        <v>16054</v>
      </c>
      <c r="M36" s="88">
        <v>214801127</v>
      </c>
      <c r="N36" s="88"/>
      <c r="O36" s="88">
        <v>9334784</v>
      </c>
      <c r="P36" s="88"/>
      <c r="Q36" s="102" t="s">
        <v>596</v>
      </c>
      <c r="R36" s="88"/>
      <c r="S36" s="88">
        <v>126145390529</v>
      </c>
      <c r="T36" s="88"/>
      <c r="U36" s="5">
        <v>125362559900</v>
      </c>
      <c r="V36" s="187"/>
      <c r="W36" s="12">
        <f>U36/درآمدها!$J$5</f>
        <v>1.3218390545456694E-2</v>
      </c>
      <c r="X36" s="188"/>
      <c r="Y36" s="88">
        <f>O37-(C38+I38-L36)</f>
        <v>580416</v>
      </c>
    </row>
    <row r="37" spans="1:25">
      <c r="A37" s="176" t="s">
        <v>237</v>
      </c>
      <c r="C37" s="88">
        <v>1117172</v>
      </c>
      <c r="D37" s="88"/>
      <c r="E37" s="88">
        <v>17580265559</v>
      </c>
      <c r="F37" s="88"/>
      <c r="G37" s="5">
        <v>15480716085</v>
      </c>
      <c r="H37" s="88"/>
      <c r="I37" s="88">
        <v>198455</v>
      </c>
      <c r="J37" s="88">
        <v>2944427143</v>
      </c>
      <c r="K37" s="187"/>
      <c r="L37" s="88">
        <v>14683</v>
      </c>
      <c r="M37" s="88">
        <v>201569261</v>
      </c>
      <c r="N37" s="88"/>
      <c r="O37" s="88">
        <v>1300944</v>
      </c>
      <c r="P37" s="88"/>
      <c r="Q37" s="102" t="s">
        <v>597</v>
      </c>
      <c r="R37" s="88"/>
      <c r="S37" s="88">
        <v>20295627729</v>
      </c>
      <c r="T37" s="88"/>
      <c r="U37" s="5">
        <v>17716886355</v>
      </c>
      <c r="V37" s="187"/>
      <c r="W37" s="12">
        <f>U37/درآمدها!$J$5</f>
        <v>1.8680914243987346E-3</v>
      </c>
      <c r="X37" s="188"/>
      <c r="Y37" s="88"/>
    </row>
    <row r="38" spans="1:25">
      <c r="A38" s="186" t="s">
        <v>105</v>
      </c>
      <c r="C38" s="88">
        <v>723394</v>
      </c>
      <c r="D38" s="88"/>
      <c r="E38" s="88">
        <v>32674952629</v>
      </c>
      <c r="F38" s="88"/>
      <c r="G38" s="5">
        <v>46870273540</v>
      </c>
      <c r="H38" s="88"/>
      <c r="I38" s="88">
        <v>13188</v>
      </c>
      <c r="J38" s="88">
        <v>864112524</v>
      </c>
      <c r="K38" s="187"/>
      <c r="L38" s="88">
        <v>5451</v>
      </c>
      <c r="M38" s="88">
        <v>312197995</v>
      </c>
      <c r="N38" s="88"/>
      <c r="O38" s="88">
        <v>731131</v>
      </c>
      <c r="P38" s="88"/>
      <c r="Q38" s="102" t="s">
        <v>598</v>
      </c>
      <c r="R38" s="88"/>
      <c r="S38" s="88">
        <v>33290862720</v>
      </c>
      <c r="T38" s="88"/>
      <c r="U38" s="5">
        <v>41281147769</v>
      </c>
      <c r="V38" s="187"/>
      <c r="W38" s="12">
        <f>U38/درآمدها!$J$5</f>
        <v>4.3527376420090975E-3</v>
      </c>
      <c r="X38" s="188"/>
      <c r="Y38" s="88">
        <f>O39-(C39+I40-L38)</f>
        <v>-173797</v>
      </c>
    </row>
    <row r="39" spans="1:25">
      <c r="A39" s="186" t="s">
        <v>111</v>
      </c>
      <c r="C39" s="88">
        <v>951718</v>
      </c>
      <c r="D39" s="88"/>
      <c r="E39" s="88">
        <v>6963794263</v>
      </c>
      <c r="F39" s="88"/>
      <c r="G39" s="5">
        <v>6102056546</v>
      </c>
      <c r="H39" s="88"/>
      <c r="I39" s="88">
        <v>0</v>
      </c>
      <c r="J39" s="88">
        <v>0</v>
      </c>
      <c r="K39" s="187"/>
      <c r="L39" s="88">
        <v>164925</v>
      </c>
      <c r="M39" s="88">
        <v>1072925185</v>
      </c>
      <c r="N39" s="88"/>
      <c r="O39" s="88">
        <v>786793</v>
      </c>
      <c r="P39" s="88"/>
      <c r="Q39" s="102" t="s">
        <v>528</v>
      </c>
      <c r="R39" s="88"/>
      <c r="S39" s="88">
        <v>5757025274</v>
      </c>
      <c r="T39" s="88"/>
      <c r="U39" s="5">
        <v>4512783831</v>
      </c>
      <c r="V39" s="187"/>
      <c r="W39" s="12">
        <f>U39/درآمدها!$J$5</f>
        <v>4.7583376705902952E-4</v>
      </c>
      <c r="X39" s="188"/>
      <c r="Y39" s="88">
        <f>O40-(C41+I41-L39)</f>
        <v>-14404124</v>
      </c>
    </row>
    <row r="40" spans="1:25">
      <c r="A40" s="186" t="s">
        <v>483</v>
      </c>
      <c r="C40" s="88">
        <v>785551</v>
      </c>
      <c r="D40" s="88"/>
      <c r="E40" s="88">
        <v>27110210868</v>
      </c>
      <c r="F40" s="88"/>
      <c r="G40" s="5">
        <v>28775316405</v>
      </c>
      <c r="H40" s="88"/>
      <c r="I40" s="88">
        <v>14323</v>
      </c>
      <c r="J40" s="88">
        <v>567807579</v>
      </c>
      <c r="K40" s="187"/>
      <c r="L40" s="88">
        <v>8927</v>
      </c>
      <c r="M40" s="88">
        <v>319288899</v>
      </c>
      <c r="N40" s="88"/>
      <c r="O40" s="88">
        <v>790947</v>
      </c>
      <c r="P40" s="88"/>
      <c r="Q40" s="102" t="s">
        <v>599</v>
      </c>
      <c r="R40" s="88"/>
      <c r="S40" s="88">
        <v>27369117707</v>
      </c>
      <c r="T40" s="88"/>
      <c r="U40" s="5">
        <v>28768553266</v>
      </c>
      <c r="V40" s="187"/>
      <c r="W40" s="12">
        <f>U40/درآمدها!$J$5</f>
        <v>3.0333934852726447E-3</v>
      </c>
      <c r="X40" s="188"/>
      <c r="Y40" s="88">
        <f>O41-(C42+I42-L40)</f>
        <v>14136340</v>
      </c>
    </row>
    <row r="41" spans="1:25">
      <c r="A41" s="186" t="s">
        <v>235</v>
      </c>
      <c r="C41" s="88">
        <v>15116460</v>
      </c>
      <c r="D41" s="88"/>
      <c r="E41" s="88">
        <v>62321683731</v>
      </c>
      <c r="F41" s="88"/>
      <c r="G41" s="5">
        <v>61187977484</v>
      </c>
      <c r="H41" s="88"/>
      <c r="I41" s="88">
        <v>243536</v>
      </c>
      <c r="J41" s="88">
        <v>1143338738</v>
      </c>
      <c r="K41" s="187"/>
      <c r="L41" s="88">
        <v>171434</v>
      </c>
      <c r="M41" s="88">
        <v>706988467</v>
      </c>
      <c r="N41" s="88"/>
      <c r="O41" s="88">
        <v>15188562</v>
      </c>
      <c r="P41" s="88"/>
      <c r="Q41" s="102" t="s">
        <v>600</v>
      </c>
      <c r="R41" s="88"/>
      <c r="S41" s="88">
        <v>62756684871</v>
      </c>
      <c r="T41" s="88"/>
      <c r="U41" s="5">
        <v>59381181495</v>
      </c>
      <c r="V41" s="187"/>
      <c r="W41" s="12">
        <f>U41/درآمدها!$J$5</f>
        <v>6.2612286210307032E-3</v>
      </c>
      <c r="X41" s="188"/>
      <c r="Y41" s="88">
        <f>O45-(C44+I43-L41)</f>
        <v>-18939040</v>
      </c>
    </row>
    <row r="42" spans="1:25">
      <c r="A42" s="186" t="s">
        <v>563</v>
      </c>
      <c r="C42" s="88">
        <v>0</v>
      </c>
      <c r="D42" s="88"/>
      <c r="E42" s="88">
        <v>0</v>
      </c>
      <c r="F42" s="88"/>
      <c r="G42" s="5">
        <v>0</v>
      </c>
      <c r="H42" s="88"/>
      <c r="I42" s="88">
        <v>1061149</v>
      </c>
      <c r="J42" s="88">
        <v>2972265942</v>
      </c>
      <c r="K42" s="187"/>
      <c r="L42" s="88">
        <v>11843</v>
      </c>
      <c r="M42" s="88">
        <v>32522263</v>
      </c>
      <c r="N42" s="176"/>
      <c r="O42" s="176">
        <v>1049306</v>
      </c>
      <c r="P42" s="176"/>
      <c r="Q42" s="116" t="s">
        <v>601</v>
      </c>
      <c r="R42" s="176"/>
      <c r="S42" s="5">
        <v>2939093838</v>
      </c>
      <c r="T42" s="176"/>
      <c r="U42" s="5">
        <v>2897627987</v>
      </c>
      <c r="V42" s="187"/>
      <c r="W42" s="12">
        <f>U42/درآمدها!$J$5</f>
        <v>3.0552964472139429E-4</v>
      </c>
      <c r="X42" s="188"/>
      <c r="Y42" s="88">
        <f>O46-(C45+I45-L42)</f>
        <v>2405756</v>
      </c>
    </row>
    <row r="43" spans="1:25">
      <c r="A43" s="186" t="s">
        <v>88</v>
      </c>
      <c r="C43" s="5">
        <v>0</v>
      </c>
      <c r="D43" s="176"/>
      <c r="E43" s="176">
        <v>0</v>
      </c>
      <c r="F43" s="176"/>
      <c r="G43" s="176">
        <v>0</v>
      </c>
      <c r="H43" s="88"/>
      <c r="I43" s="88">
        <v>4440104</v>
      </c>
      <c r="J43" s="88">
        <v>29488555155</v>
      </c>
      <c r="K43" s="187"/>
      <c r="L43" s="88">
        <v>53858</v>
      </c>
      <c r="M43" s="88">
        <v>367793844</v>
      </c>
      <c r="N43" s="88"/>
      <c r="O43" s="176">
        <v>4386246</v>
      </c>
      <c r="P43" s="176"/>
      <c r="Q43" s="189" t="s">
        <v>602</v>
      </c>
      <c r="R43" s="88"/>
      <c r="S43" s="88">
        <v>29130862046</v>
      </c>
      <c r="T43" s="88"/>
      <c r="U43" s="5">
        <v>30041418594</v>
      </c>
      <c r="V43" s="187"/>
      <c r="W43" s="12">
        <f>U43/درآمدها!$J$5</f>
        <v>3.1676060526507842E-3</v>
      </c>
      <c r="X43" s="188"/>
      <c r="Y43" s="88">
        <f>O47-(C47+I46-L43)</f>
        <v>-2734627</v>
      </c>
    </row>
    <row r="44" spans="1:25">
      <c r="A44" s="186" t="s">
        <v>475</v>
      </c>
      <c r="C44" s="88">
        <v>14853637</v>
      </c>
      <c r="D44" s="88"/>
      <c r="E44" s="88">
        <v>286567435101</v>
      </c>
      <c r="F44" s="88"/>
      <c r="G44" s="5">
        <v>175411263378</v>
      </c>
      <c r="H44" s="88"/>
      <c r="I44" s="88">
        <v>270865</v>
      </c>
      <c r="J44" s="88">
        <v>3250008242</v>
      </c>
      <c r="K44" s="187"/>
      <c r="L44" s="88">
        <v>169517</v>
      </c>
      <c r="M44" s="88">
        <v>1837102215</v>
      </c>
      <c r="N44" s="88"/>
      <c r="O44" s="88">
        <v>14954985</v>
      </c>
      <c r="P44" s="88"/>
      <c r="Q44" s="189" t="s">
        <v>524</v>
      </c>
      <c r="R44" s="88"/>
      <c r="S44" s="88">
        <v>286569139131</v>
      </c>
      <c r="T44" s="88"/>
      <c r="U44" s="5">
        <v>159066230382</v>
      </c>
      <c r="V44" s="187"/>
      <c r="W44" s="12">
        <f>U44/درآمدها!$J$5</f>
        <v>1.6772149176437365E-2</v>
      </c>
      <c r="X44" s="188"/>
      <c r="Y44" s="88"/>
    </row>
    <row r="45" spans="1:25">
      <c r="A45" s="186" t="s">
        <v>500</v>
      </c>
      <c r="C45" s="88">
        <v>182636</v>
      </c>
      <c r="D45" s="176"/>
      <c r="E45" s="88">
        <v>28381541505</v>
      </c>
      <c r="F45" s="176"/>
      <c r="G45" s="176">
        <v>24647135118</v>
      </c>
      <c r="H45" s="88"/>
      <c r="I45" s="88">
        <v>2254</v>
      </c>
      <c r="J45" s="88">
        <v>345703729</v>
      </c>
      <c r="K45" s="187"/>
      <c r="L45" s="88">
        <v>1623</v>
      </c>
      <c r="M45" s="88">
        <v>229034417</v>
      </c>
      <c r="N45" s="88"/>
      <c r="O45" s="176">
        <v>183267</v>
      </c>
      <c r="P45" s="176"/>
      <c r="Q45" s="189" t="s">
        <v>603</v>
      </c>
      <c r="R45" s="88"/>
      <c r="S45" s="88">
        <v>28475071947</v>
      </c>
      <c r="T45" s="88"/>
      <c r="U45" s="5">
        <v>25593985107</v>
      </c>
      <c r="V45" s="187"/>
      <c r="W45" s="12">
        <f>U45/درآمدها!$J$5</f>
        <v>2.6986629104319066E-3</v>
      </c>
      <c r="X45" s="188"/>
      <c r="Y45" s="88"/>
    </row>
    <row r="46" spans="1:25">
      <c r="A46" s="186" t="s">
        <v>564</v>
      </c>
      <c r="C46" s="5">
        <v>0</v>
      </c>
      <c r="D46" s="88"/>
      <c r="E46" s="88">
        <v>0</v>
      </c>
      <c r="F46" s="88"/>
      <c r="G46" s="5">
        <v>0</v>
      </c>
      <c r="H46" s="88"/>
      <c r="I46" s="88">
        <v>2608591</v>
      </c>
      <c r="J46" s="88">
        <v>40249646141</v>
      </c>
      <c r="K46" s="187"/>
      <c r="L46" s="88">
        <v>29788</v>
      </c>
      <c r="M46" s="88">
        <v>428270831</v>
      </c>
      <c r="N46" s="88"/>
      <c r="O46" s="88">
        <v>2578803</v>
      </c>
      <c r="P46" s="88"/>
      <c r="Q46" s="102" t="s">
        <v>604</v>
      </c>
      <c r="R46" s="88"/>
      <c r="S46" s="88">
        <v>39790027727</v>
      </c>
      <c r="T46" s="88"/>
      <c r="U46" s="5">
        <v>36888176771</v>
      </c>
      <c r="V46" s="187"/>
      <c r="W46" s="12">
        <f>U46/درآمدها!$J$5</f>
        <v>3.8895370951093798E-3</v>
      </c>
      <c r="X46" s="188"/>
      <c r="Y46" s="88" t="e">
        <f>O49-(#REF!+I48-L46)</f>
        <v>#REF!</v>
      </c>
    </row>
    <row r="47" spans="1:25">
      <c r="A47" s="186" t="s">
        <v>180</v>
      </c>
      <c r="C47" s="88">
        <v>2670084</v>
      </c>
      <c r="D47" s="88"/>
      <c r="E47" s="88">
        <v>133222500697</v>
      </c>
      <c r="F47" s="88"/>
      <c r="G47" s="5">
        <v>119120361371</v>
      </c>
      <c r="H47" s="88"/>
      <c r="I47" s="88">
        <v>31499</v>
      </c>
      <c r="J47" s="88">
        <v>1405270570</v>
      </c>
      <c r="K47" s="187"/>
      <c r="L47" s="88">
        <v>211393</v>
      </c>
      <c r="M47" s="88">
        <v>9111777748</v>
      </c>
      <c r="N47" s="88"/>
      <c r="O47" s="88">
        <v>2490190</v>
      </c>
      <c r="P47" s="88"/>
      <c r="Q47" s="102" t="s">
        <v>605</v>
      </c>
      <c r="R47" s="88"/>
      <c r="S47" s="88">
        <v>124086421197</v>
      </c>
      <c r="T47" s="88"/>
      <c r="U47" s="5">
        <v>106144010087</v>
      </c>
      <c r="V47" s="187"/>
      <c r="W47" s="12">
        <f>U47/درآمدها!$J$5</f>
        <v>1.119196178276877E-2</v>
      </c>
      <c r="X47" s="188"/>
      <c r="Y47" s="88" t="e">
        <f>#REF!-(C50+I49-L47)</f>
        <v>#REF!</v>
      </c>
    </row>
    <row r="48" spans="1:25">
      <c r="A48" s="186" t="s">
        <v>210</v>
      </c>
      <c r="C48" s="176">
        <v>382515</v>
      </c>
      <c r="D48" s="88"/>
      <c r="E48" s="88">
        <v>22634762544</v>
      </c>
      <c r="F48" s="88"/>
      <c r="G48" s="5">
        <v>15084082550</v>
      </c>
      <c r="H48" s="88"/>
      <c r="I48" s="88">
        <v>4721</v>
      </c>
      <c r="J48" s="88">
        <v>189156018</v>
      </c>
      <c r="K48" s="187"/>
      <c r="L48" s="88">
        <v>4321</v>
      </c>
      <c r="M48" s="88">
        <v>163873808</v>
      </c>
      <c r="N48" s="88"/>
      <c r="O48" s="88">
        <v>382915</v>
      </c>
      <c r="P48" s="88"/>
      <c r="Q48" s="102" t="s">
        <v>606</v>
      </c>
      <c r="R48" s="88"/>
      <c r="S48" s="88">
        <v>22569236270</v>
      </c>
      <c r="T48" s="88"/>
      <c r="U48" s="5">
        <v>14467999290</v>
      </c>
      <c r="V48" s="187"/>
      <c r="W48" s="12">
        <f>U48/درآمدها!$J$5</f>
        <v>1.5255245679344981E-3</v>
      </c>
      <c r="X48" s="188"/>
      <c r="Y48" s="88" t="e">
        <f>O50-(C52+#REF!-L48)</f>
        <v>#REF!</v>
      </c>
    </row>
    <row r="49" spans="1:27">
      <c r="A49" s="186" t="s">
        <v>501</v>
      </c>
      <c r="C49" s="88">
        <v>343000</v>
      </c>
      <c r="D49" s="88"/>
      <c r="E49" s="88">
        <v>11721086466</v>
      </c>
      <c r="F49" s="88"/>
      <c r="G49" s="5">
        <v>11551696004</v>
      </c>
      <c r="H49" s="88"/>
      <c r="I49" s="88">
        <v>515299</v>
      </c>
      <c r="J49" s="88">
        <v>17335891895</v>
      </c>
      <c r="K49" s="187"/>
      <c r="L49" s="88">
        <v>9219</v>
      </c>
      <c r="M49" s="88">
        <v>275978316</v>
      </c>
      <c r="N49" s="88"/>
      <c r="O49" s="88">
        <v>849080</v>
      </c>
      <c r="P49" s="88"/>
      <c r="Q49" s="102" t="s">
        <v>607</v>
      </c>
      <c r="R49" s="88"/>
      <c r="S49" s="88">
        <v>28743837461</v>
      </c>
      <c r="T49" s="88"/>
      <c r="U49" s="5">
        <v>25379921179</v>
      </c>
      <c r="V49" s="187"/>
      <c r="W49" s="12">
        <f>U49/درآمدها!$J$5</f>
        <v>2.6760917328470229E-3</v>
      </c>
      <c r="X49" s="188"/>
      <c r="Y49" s="88" t="e">
        <f>O51-(C53+#REF!-L49)</f>
        <v>#REF!</v>
      </c>
    </row>
    <row r="50" spans="1:27">
      <c r="A50" s="186" t="s">
        <v>470</v>
      </c>
      <c r="C50" s="88">
        <v>6833978</v>
      </c>
      <c r="D50" s="88"/>
      <c r="E50" s="88">
        <v>53668108455</v>
      </c>
      <c r="F50" s="88"/>
      <c r="G50" s="5">
        <v>37567036550</v>
      </c>
      <c r="H50" s="88"/>
      <c r="I50" s="88">
        <v>124613</v>
      </c>
      <c r="J50" s="88">
        <v>693706832</v>
      </c>
      <c r="K50" s="187"/>
      <c r="L50" s="88">
        <v>77665</v>
      </c>
      <c r="M50" s="88">
        <v>402385182</v>
      </c>
      <c r="N50" s="88"/>
      <c r="O50" s="88">
        <v>6880926</v>
      </c>
      <c r="P50" s="88"/>
      <c r="Q50" s="102" t="s">
        <v>608</v>
      </c>
      <c r="R50" s="88"/>
      <c r="S50" s="88">
        <v>53755081771</v>
      </c>
      <c r="T50" s="88"/>
      <c r="U50" s="5">
        <v>35362719818</v>
      </c>
      <c r="V50" s="187"/>
      <c r="W50" s="12">
        <f>U50/درآمدها!$J$5</f>
        <v>3.7286909399166252E-3</v>
      </c>
      <c r="X50" s="188"/>
      <c r="Y50" s="88">
        <f>O53-(C55+I50-L50)</f>
        <v>-4019872</v>
      </c>
    </row>
    <row r="51" spans="1:27">
      <c r="A51" s="186" t="s">
        <v>565</v>
      </c>
      <c r="C51" s="5">
        <v>0</v>
      </c>
      <c r="D51" s="88"/>
      <c r="E51" s="88">
        <v>0</v>
      </c>
      <c r="F51" s="88"/>
      <c r="G51" s="5">
        <v>0</v>
      </c>
      <c r="H51" s="88"/>
      <c r="I51" s="88">
        <v>378944</v>
      </c>
      <c r="J51" s="88">
        <v>43169476363</v>
      </c>
      <c r="K51" s="187"/>
      <c r="L51" s="88">
        <v>4228</v>
      </c>
      <c r="M51" s="88">
        <v>500661974</v>
      </c>
      <c r="N51" s="88"/>
      <c r="O51" s="88">
        <v>374716</v>
      </c>
      <c r="P51" s="88"/>
      <c r="Q51" s="102" t="s">
        <v>609</v>
      </c>
      <c r="R51" s="88"/>
      <c r="S51" s="88">
        <v>42687820641</v>
      </c>
      <c r="T51" s="88"/>
      <c r="U51" s="5">
        <v>44400383628</v>
      </c>
      <c r="V51" s="187"/>
      <c r="W51" s="12">
        <f>U51/درآمدها!$J$5</f>
        <v>4.6816339075332275E-3</v>
      </c>
      <c r="X51" s="188"/>
      <c r="Y51" s="88">
        <f>O54-(C56+I51-L51)</f>
        <v>-5399170</v>
      </c>
    </row>
    <row r="52" spans="1:27">
      <c r="A52" s="176" t="s">
        <v>178</v>
      </c>
      <c r="C52" s="88">
        <v>8592752</v>
      </c>
      <c r="D52" s="88"/>
      <c r="E52" s="88">
        <v>106412865750</v>
      </c>
      <c r="F52" s="88"/>
      <c r="G52" s="5">
        <v>127270214373</v>
      </c>
      <c r="H52" s="88"/>
      <c r="I52" s="176">
        <v>150863</v>
      </c>
      <c r="J52" s="176">
        <v>2311321364</v>
      </c>
      <c r="K52" s="187"/>
      <c r="L52" s="88">
        <v>75579</v>
      </c>
      <c r="M52" s="88">
        <v>1065402668</v>
      </c>
      <c r="N52" s="88"/>
      <c r="O52" s="88">
        <v>8668036</v>
      </c>
      <c r="P52" s="88"/>
      <c r="Q52" s="102" t="s">
        <v>610</v>
      </c>
      <c r="R52" s="88"/>
      <c r="S52" s="88">
        <v>107784385289</v>
      </c>
      <c r="T52" s="88"/>
      <c r="U52" s="5">
        <v>120802785829</v>
      </c>
      <c r="V52" s="187"/>
      <c r="W52" s="12">
        <f>U52/درآمدها!$J$5</f>
        <v>1.2737602066682776E-2</v>
      </c>
      <c r="X52" s="188"/>
      <c r="Y52" s="88"/>
    </row>
    <row r="53" spans="1:27">
      <c r="A53" s="186" t="s">
        <v>173</v>
      </c>
      <c r="C53" s="88">
        <v>171702</v>
      </c>
      <c r="D53" s="88"/>
      <c r="E53" s="88">
        <v>2742749502</v>
      </c>
      <c r="F53" s="88"/>
      <c r="G53" s="5">
        <v>2724058759</v>
      </c>
      <c r="H53" s="88"/>
      <c r="I53" s="176">
        <v>0</v>
      </c>
      <c r="J53" s="176">
        <v>0</v>
      </c>
      <c r="K53" s="187"/>
      <c r="L53" s="88">
        <v>171702</v>
      </c>
      <c r="M53" s="88">
        <v>2729114242</v>
      </c>
      <c r="N53" s="88"/>
      <c r="O53" s="88">
        <v>0</v>
      </c>
      <c r="P53" s="88"/>
      <c r="Q53" s="88">
        <v>0</v>
      </c>
      <c r="R53" s="88"/>
      <c r="S53" s="88">
        <v>0</v>
      </c>
      <c r="T53" s="88"/>
      <c r="U53" s="5">
        <v>0</v>
      </c>
      <c r="V53" s="187"/>
      <c r="W53" s="12">
        <f>U53/درآمدها!$J$5</f>
        <v>0</v>
      </c>
      <c r="X53" s="188"/>
      <c r="Y53" s="88">
        <f>O56-(C57+I55-L53)</f>
        <v>5869257</v>
      </c>
    </row>
    <row r="54" spans="1:27">
      <c r="A54" s="186" t="s">
        <v>228</v>
      </c>
      <c r="C54" s="88">
        <v>1720448</v>
      </c>
      <c r="D54" s="88"/>
      <c r="E54" s="88">
        <v>15873280534</v>
      </c>
      <c r="F54" s="88"/>
      <c r="G54" s="5">
        <v>20881680395</v>
      </c>
      <c r="H54" s="88"/>
      <c r="I54" s="88">
        <v>31373</v>
      </c>
      <c r="J54" s="88">
        <v>378326024</v>
      </c>
      <c r="K54" s="187"/>
      <c r="L54" s="88">
        <v>19551</v>
      </c>
      <c r="M54" s="88">
        <v>239544588</v>
      </c>
      <c r="N54" s="88"/>
      <c r="O54" s="88">
        <v>1732270</v>
      </c>
      <c r="P54" s="88"/>
      <c r="Q54" s="102" t="s">
        <v>611</v>
      </c>
      <c r="R54" s="88"/>
      <c r="S54" s="88">
        <v>16070232342</v>
      </c>
      <c r="T54" s="88"/>
      <c r="U54" s="5">
        <v>21524537420</v>
      </c>
      <c r="V54" s="187"/>
      <c r="W54" s="12">
        <f>U54/درآمدها!$J$5</f>
        <v>2.2695750801101566E-3</v>
      </c>
      <c r="X54" s="188"/>
      <c r="Y54" s="88">
        <f>O57-(C59+I56-L54)</f>
        <v>-2363036</v>
      </c>
    </row>
    <row r="55" spans="1:27">
      <c r="A55" s="186" t="s">
        <v>222</v>
      </c>
      <c r="C55" s="88">
        <v>3972924</v>
      </c>
      <c r="D55" s="88"/>
      <c r="E55" s="88">
        <v>75973222016</v>
      </c>
      <c r="F55" s="88"/>
      <c r="G55" s="5">
        <v>67019368187</v>
      </c>
      <c r="H55" s="88"/>
      <c r="I55" s="88">
        <v>61358</v>
      </c>
      <c r="J55" s="88">
        <v>1048939267</v>
      </c>
      <c r="K55" s="187"/>
      <c r="L55" s="88">
        <v>40311</v>
      </c>
      <c r="M55" s="88">
        <v>605535590</v>
      </c>
      <c r="N55" s="88"/>
      <c r="O55" s="88">
        <v>3993971</v>
      </c>
      <c r="P55" s="88"/>
      <c r="Q55" s="102" t="s">
        <v>612</v>
      </c>
      <c r="R55" s="88"/>
      <c r="S55" s="88">
        <v>76252547175</v>
      </c>
      <c r="T55" s="88"/>
      <c r="U55" s="5">
        <v>59314890680</v>
      </c>
      <c r="V55" s="187"/>
      <c r="W55" s="12">
        <f>U55/درآمدها!$J$5</f>
        <v>6.2542388317112637E-3</v>
      </c>
      <c r="X55" s="188"/>
      <c r="Y55" s="88">
        <f>O58-(C60+I57-L55)</f>
        <v>-11859193</v>
      </c>
    </row>
    <row r="56" spans="1:27">
      <c r="A56" s="186" t="s">
        <v>223</v>
      </c>
      <c r="C56" s="88">
        <v>6756724</v>
      </c>
      <c r="D56" s="88"/>
      <c r="E56" s="88">
        <v>53591515270</v>
      </c>
      <c r="F56" s="88"/>
      <c r="G56" s="5">
        <v>55612797958</v>
      </c>
      <c r="H56" s="88"/>
      <c r="I56" s="88">
        <v>0</v>
      </c>
      <c r="J56" s="88">
        <v>0</v>
      </c>
      <c r="K56" s="187"/>
      <c r="L56" s="88">
        <v>65263</v>
      </c>
      <c r="M56" s="88">
        <v>462946034</v>
      </c>
      <c r="N56" s="88"/>
      <c r="O56" s="88">
        <v>6691461</v>
      </c>
      <c r="P56" s="88"/>
      <c r="Q56" s="102" t="s">
        <v>613</v>
      </c>
      <c r="R56" s="88"/>
      <c r="S56" s="88">
        <v>53073876387</v>
      </c>
      <c r="T56" s="88"/>
      <c r="U56" s="5">
        <v>44033901865</v>
      </c>
      <c r="V56" s="187"/>
      <c r="W56" s="12">
        <f>U56/درآمدها!$J$5</f>
        <v>4.6429915961845626E-3</v>
      </c>
      <c r="X56" s="188"/>
      <c r="Y56" s="88">
        <f>O59-(C61+I58-L56)</f>
        <v>-6570297</v>
      </c>
    </row>
    <row r="57" spans="1:27">
      <c r="A57" s="186" t="s">
        <v>213</v>
      </c>
      <c r="C57" s="88">
        <v>932548</v>
      </c>
      <c r="D57" s="88"/>
      <c r="E57" s="88">
        <v>4468323956</v>
      </c>
      <c r="F57" s="88"/>
      <c r="G57" s="5">
        <v>6878335101</v>
      </c>
      <c r="H57" s="88"/>
      <c r="I57" s="88">
        <v>0</v>
      </c>
      <c r="J57" s="88">
        <v>0</v>
      </c>
      <c r="K57" s="187"/>
      <c r="L57" s="88">
        <v>932548</v>
      </c>
      <c r="M57" s="88">
        <v>5269619434</v>
      </c>
      <c r="N57" s="88"/>
      <c r="O57" s="88">
        <v>0</v>
      </c>
      <c r="P57" s="88"/>
      <c r="Q57" s="88">
        <v>0</v>
      </c>
      <c r="R57" s="88"/>
      <c r="S57" s="88">
        <v>0</v>
      </c>
      <c r="T57" s="88"/>
      <c r="U57" s="5">
        <v>0</v>
      </c>
      <c r="V57" s="187"/>
      <c r="W57" s="12">
        <f>U57/درآمدها!$J$5</f>
        <v>0</v>
      </c>
      <c r="X57" s="188"/>
      <c r="Y57" s="88">
        <f>O60-(C62+I59-L57)</f>
        <v>-1792998</v>
      </c>
    </row>
    <row r="58" spans="1:27">
      <c r="A58" s="186" t="s">
        <v>200</v>
      </c>
      <c r="C58" s="88">
        <v>4454609</v>
      </c>
      <c r="D58" s="88"/>
      <c r="E58" s="88">
        <v>59787871689</v>
      </c>
      <c r="F58" s="88"/>
      <c r="G58" s="5">
        <v>60576463769</v>
      </c>
      <c r="H58" s="88"/>
      <c r="I58" s="88">
        <v>0</v>
      </c>
      <c r="J58" s="88">
        <v>0</v>
      </c>
      <c r="K58" s="187"/>
      <c r="L58" s="88">
        <v>303637</v>
      </c>
      <c r="M58" s="88">
        <v>4085072974</v>
      </c>
      <c r="N58" s="88"/>
      <c r="O58" s="88">
        <v>4150972</v>
      </c>
      <c r="P58" s="88"/>
      <c r="Q58" s="102" t="s">
        <v>614</v>
      </c>
      <c r="R58" s="88"/>
      <c r="S58" s="88">
        <v>55712584723</v>
      </c>
      <c r="T58" s="88"/>
      <c r="U58" s="5">
        <v>53270193685</v>
      </c>
      <c r="V58" s="187"/>
      <c r="W58" s="12">
        <f>U58/درآمدها!$J$5</f>
        <v>5.6168781582167648E-3</v>
      </c>
      <c r="X58" s="188"/>
      <c r="Y58" s="88">
        <f>O61-(C63+I60-L58)</f>
        <v>2110649</v>
      </c>
    </row>
    <row r="59" spans="1:27">
      <c r="A59" s="176" t="s">
        <v>484</v>
      </c>
      <c r="C59" s="88">
        <v>2382587</v>
      </c>
      <c r="D59" s="88"/>
      <c r="E59" s="88">
        <v>92421550900</v>
      </c>
      <c r="F59" s="88"/>
      <c r="G59" s="5">
        <v>89881182551</v>
      </c>
      <c r="H59" s="88"/>
      <c r="I59" s="88">
        <v>312370</v>
      </c>
      <c r="J59" s="88">
        <v>12119387812</v>
      </c>
      <c r="K59" s="187"/>
      <c r="L59" s="88">
        <v>30078</v>
      </c>
      <c r="M59" s="88">
        <v>1161480932</v>
      </c>
      <c r="N59" s="88"/>
      <c r="O59" s="88">
        <v>2664879</v>
      </c>
      <c r="P59" s="88"/>
      <c r="Q59" s="102" t="s">
        <v>615</v>
      </c>
      <c r="R59" s="88"/>
      <c r="S59" s="88">
        <v>103374173396</v>
      </c>
      <c r="T59" s="88"/>
      <c r="U59" s="5">
        <v>102782091237</v>
      </c>
      <c r="V59" s="187"/>
      <c r="W59" s="12">
        <f>U59/درآمدها!$J$5</f>
        <v>1.0837476708621582E-2</v>
      </c>
      <c r="X59" s="188"/>
      <c r="Y59" s="88" t="e">
        <f>O62-(C64+#REF!-L59)</f>
        <v>#REF!</v>
      </c>
      <c r="AA59" s="188"/>
    </row>
    <row r="60" spans="1:27">
      <c r="A60" s="186" t="s">
        <v>140</v>
      </c>
      <c r="C60" s="88">
        <v>16050476</v>
      </c>
      <c r="D60" s="90"/>
      <c r="E60" s="90">
        <v>41513421917</v>
      </c>
      <c r="F60" s="88"/>
      <c r="G60" s="67">
        <v>40015078978</v>
      </c>
      <c r="H60" s="88"/>
      <c r="I60" s="88">
        <v>292637</v>
      </c>
      <c r="J60" s="88">
        <v>760995552</v>
      </c>
      <c r="K60" s="187"/>
      <c r="L60" s="88">
        <v>136881</v>
      </c>
      <c r="M60" s="88">
        <v>352605750</v>
      </c>
      <c r="N60" s="88"/>
      <c r="O60" s="88">
        <v>16206232</v>
      </c>
      <c r="P60" s="88"/>
      <c r="Q60" s="102" t="s">
        <v>515</v>
      </c>
      <c r="R60" s="88"/>
      <c r="S60" s="88">
        <v>41920350007</v>
      </c>
      <c r="T60" s="88"/>
      <c r="U60" s="5">
        <v>42288237918</v>
      </c>
      <c r="V60" s="187"/>
      <c r="W60" s="12">
        <f>U60/درآمدها!$J$5</f>
        <v>4.4589265305782447E-3</v>
      </c>
      <c r="X60" s="188"/>
      <c r="Y60" s="88"/>
    </row>
    <row r="61" spans="1:27">
      <c r="A61" s="186" t="s">
        <v>502</v>
      </c>
      <c r="B61" s="182"/>
      <c r="C61" s="88">
        <v>9300439</v>
      </c>
      <c r="D61" s="88"/>
      <c r="E61" s="88">
        <v>36426348764</v>
      </c>
      <c r="F61" s="88"/>
      <c r="G61" s="5">
        <v>34659885106</v>
      </c>
      <c r="H61" s="88"/>
      <c r="I61" s="88">
        <v>143744</v>
      </c>
      <c r="J61" s="90">
        <v>537558052</v>
      </c>
      <c r="K61" s="88"/>
      <c r="L61" s="88">
        <v>99778</v>
      </c>
      <c r="M61" s="90">
        <v>362348548</v>
      </c>
      <c r="N61" s="88"/>
      <c r="O61" s="88">
        <v>9344405</v>
      </c>
      <c r="P61" s="88"/>
      <c r="Q61" s="102" t="s">
        <v>616</v>
      </c>
      <c r="R61" s="88"/>
      <c r="S61" s="88">
        <v>36573382332</v>
      </c>
      <c r="T61" s="88"/>
      <c r="U61" s="5">
        <v>34015606807</v>
      </c>
      <c r="V61" s="189"/>
      <c r="W61" s="12">
        <f>U61/درآمدها!$J$5</f>
        <v>3.5866496007602756E-3</v>
      </c>
      <c r="X61" s="188"/>
      <c r="Y61" s="88">
        <f>O66-(C66+I61-L61)</f>
        <v>507086</v>
      </c>
    </row>
    <row r="62" spans="1:27">
      <c r="A62" s="186" t="s">
        <v>190</v>
      </c>
      <c r="C62" s="88">
        <v>18619408</v>
      </c>
      <c r="D62" s="88"/>
      <c r="E62" s="88">
        <v>82413261728</v>
      </c>
      <c r="F62" s="88"/>
      <c r="G62" s="5">
        <v>76144473061</v>
      </c>
      <c r="H62" s="88"/>
      <c r="I62" s="88">
        <v>229834</v>
      </c>
      <c r="J62" s="88">
        <v>942708226</v>
      </c>
      <c r="K62" s="187"/>
      <c r="L62" s="88">
        <v>159996</v>
      </c>
      <c r="M62" s="88">
        <v>636314110</v>
      </c>
      <c r="N62" s="88"/>
      <c r="O62" s="88">
        <v>18689246</v>
      </c>
      <c r="P62" s="88"/>
      <c r="Q62" s="102" t="s">
        <v>617</v>
      </c>
      <c r="R62" s="88"/>
      <c r="S62" s="88">
        <v>82648428411</v>
      </c>
      <c r="T62" s="88"/>
      <c r="U62" s="5">
        <v>74739474982</v>
      </c>
      <c r="V62" s="187"/>
      <c r="W62" s="12">
        <f>U62/درآمدها!$J$5</f>
        <v>7.8806269612117733E-3</v>
      </c>
      <c r="X62" s="188"/>
      <c r="Y62" s="88" t="e">
        <f>#REF!-(C67+I62-L62)</f>
        <v>#REF!</v>
      </c>
    </row>
    <row r="63" spans="1:27">
      <c r="A63" s="186" t="s">
        <v>149</v>
      </c>
      <c r="C63" s="88">
        <v>7244756</v>
      </c>
      <c r="D63" s="88"/>
      <c r="E63" s="88">
        <v>46123579000</v>
      </c>
      <c r="F63" s="88"/>
      <c r="G63" s="5">
        <v>46450640579</v>
      </c>
      <c r="H63" s="88"/>
      <c r="I63" s="88">
        <v>132088</v>
      </c>
      <c r="J63" s="88">
        <v>884354953</v>
      </c>
      <c r="K63" s="187"/>
      <c r="L63" s="88">
        <v>82333</v>
      </c>
      <c r="M63" s="88">
        <v>554404941</v>
      </c>
      <c r="N63" s="88"/>
      <c r="O63" s="88">
        <v>7294511</v>
      </c>
      <c r="P63" s="88"/>
      <c r="Q63" s="102" t="s">
        <v>618</v>
      </c>
      <c r="R63" s="88"/>
      <c r="S63" s="90">
        <v>46483278121</v>
      </c>
      <c r="T63" s="88"/>
      <c r="U63" s="67">
        <v>49090005628</v>
      </c>
      <c r="V63" s="187"/>
      <c r="W63" s="12">
        <f>U63/درآمدها!$J$5</f>
        <v>5.1761137199749464E-3</v>
      </c>
      <c r="X63" s="188"/>
      <c r="Y63" s="88" t="e">
        <f>O67-(#REF!+I63-L63)</f>
        <v>#REF!</v>
      </c>
    </row>
    <row r="64" spans="1:27">
      <c r="A64" s="186" t="s">
        <v>503</v>
      </c>
      <c r="C64" s="88">
        <v>1621137</v>
      </c>
      <c r="D64" s="88"/>
      <c r="E64" s="88">
        <v>7756972984</v>
      </c>
      <c r="F64" s="88"/>
      <c r="G64" s="5">
        <v>6172011433</v>
      </c>
      <c r="H64" s="88"/>
      <c r="I64" s="88">
        <v>1154977</v>
      </c>
      <c r="J64" s="88">
        <v>4634972098</v>
      </c>
      <c r="K64" s="187"/>
      <c r="L64" s="88">
        <v>30984</v>
      </c>
      <c r="M64" s="88">
        <v>116275052</v>
      </c>
      <c r="N64" s="88"/>
      <c r="O64" s="176">
        <v>2745130</v>
      </c>
      <c r="P64" s="176"/>
      <c r="Q64" s="102" t="s">
        <v>619</v>
      </c>
      <c r="R64" s="88"/>
      <c r="S64" s="88">
        <v>12253639513</v>
      </c>
      <c r="T64" s="88"/>
      <c r="U64" s="5">
        <v>10082902984</v>
      </c>
      <c r="V64" s="187"/>
      <c r="W64" s="12">
        <f>U64/درآمدها!$J$5</f>
        <v>1.063154338749768E-3</v>
      </c>
      <c r="X64" s="188"/>
      <c r="Y64" s="88">
        <f>O68-(C68+I64-L64)</f>
        <v>-1282842</v>
      </c>
    </row>
    <row r="65" spans="1:25">
      <c r="A65" s="186" t="s">
        <v>92</v>
      </c>
      <c r="C65" s="88">
        <v>11252909</v>
      </c>
      <c r="D65" s="88"/>
      <c r="E65" s="88">
        <v>99443071356</v>
      </c>
      <c r="F65" s="88"/>
      <c r="G65" s="5">
        <v>100561728185</v>
      </c>
      <c r="H65" s="88"/>
      <c r="I65" s="88">
        <v>138904</v>
      </c>
      <c r="J65" s="88">
        <v>1241839545</v>
      </c>
      <c r="K65" s="187"/>
      <c r="L65" s="88">
        <v>127144</v>
      </c>
      <c r="M65" s="88">
        <v>1007191971</v>
      </c>
      <c r="N65" s="88"/>
      <c r="O65" s="5">
        <v>11264669</v>
      </c>
      <c r="P65" s="88"/>
      <c r="Q65" s="189" t="s">
        <v>620</v>
      </c>
      <c r="R65" s="88"/>
      <c r="S65" s="88">
        <v>99561166831</v>
      </c>
      <c r="T65" s="88"/>
      <c r="U65" s="5">
        <v>89021271548</v>
      </c>
      <c r="V65" s="187"/>
      <c r="W65" s="12">
        <f>U65/درآمدها!$J$5</f>
        <v>9.3865180729658677E-3</v>
      </c>
      <c r="X65" s="188"/>
      <c r="Y65" s="88">
        <f>O70-(C69+I65-L65)</f>
        <v>-32455864</v>
      </c>
    </row>
    <row r="66" spans="1:25">
      <c r="A66" s="186" t="s">
        <v>504</v>
      </c>
      <c r="C66" s="88">
        <v>515397</v>
      </c>
      <c r="D66" s="88"/>
      <c r="E66" s="88">
        <v>9652961533</v>
      </c>
      <c r="F66" s="88"/>
      <c r="G66" s="5">
        <v>9411509228</v>
      </c>
      <c r="H66" s="88"/>
      <c r="I66" s="88">
        <v>563088</v>
      </c>
      <c r="J66" s="88">
        <v>10521351648</v>
      </c>
      <c r="K66" s="187"/>
      <c r="L66" s="88">
        <v>12036</v>
      </c>
      <c r="M66" s="88">
        <v>223798038</v>
      </c>
      <c r="N66" s="88"/>
      <c r="O66" s="88">
        <v>1066449</v>
      </c>
      <c r="P66" s="88"/>
      <c r="Q66" s="102" t="s">
        <v>621</v>
      </c>
      <c r="R66" s="88"/>
      <c r="S66" s="88">
        <v>19949165837</v>
      </c>
      <c r="T66" s="88"/>
      <c r="U66" s="5">
        <v>19495305733</v>
      </c>
      <c r="V66" s="187"/>
      <c r="W66" s="12">
        <f>U66/درآمدها!$J$5</f>
        <v>2.0556102650379497E-3</v>
      </c>
      <c r="X66" s="188"/>
      <c r="Y66" s="88">
        <f>O71-(C70+I66-L66)</f>
        <v>-3738573</v>
      </c>
    </row>
    <row r="67" spans="1:25">
      <c r="A67" s="186" t="s">
        <v>476</v>
      </c>
      <c r="C67" s="88">
        <v>12802483</v>
      </c>
      <c r="D67" s="88"/>
      <c r="E67" s="88">
        <v>59123297992</v>
      </c>
      <c r="F67" s="88"/>
      <c r="G67" s="5">
        <v>53705020718</v>
      </c>
      <c r="H67" s="88"/>
      <c r="I67" s="88">
        <v>158031</v>
      </c>
      <c r="J67" s="88">
        <v>674736170</v>
      </c>
      <c r="K67" s="187"/>
      <c r="L67" s="88">
        <v>14400</v>
      </c>
      <c r="M67" s="88">
        <v>48178343</v>
      </c>
      <c r="N67" s="88"/>
      <c r="O67" s="88">
        <v>12946114</v>
      </c>
      <c r="P67" s="88"/>
      <c r="Q67" s="102" t="s">
        <v>622</v>
      </c>
      <c r="R67" s="88"/>
      <c r="S67" s="88">
        <v>59731594537</v>
      </c>
      <c r="T67" s="88"/>
      <c r="U67" s="5">
        <v>43922185817</v>
      </c>
      <c r="V67" s="187"/>
      <c r="W67" s="12">
        <f>U67/درآمدها!$J$5</f>
        <v>4.6312121115135657E-3</v>
      </c>
      <c r="X67" s="188"/>
      <c r="Y67" s="88">
        <f>O72-(C71+I67-L67)</f>
        <v>12491832</v>
      </c>
    </row>
    <row r="68" spans="1:25">
      <c r="A68" s="186" t="s">
        <v>205</v>
      </c>
      <c r="C68" s="88">
        <v>8054792</v>
      </c>
      <c r="D68" s="88"/>
      <c r="E68" s="88">
        <v>165826819227</v>
      </c>
      <c r="F68" s="88"/>
      <c r="G68" s="5">
        <v>164461027389</v>
      </c>
      <c r="H68" s="88"/>
      <c r="I68" s="88">
        <v>10466</v>
      </c>
      <c r="J68" s="88">
        <v>222323873</v>
      </c>
      <c r="K68" s="187"/>
      <c r="L68" s="88">
        <v>169315</v>
      </c>
      <c r="M68" s="88">
        <v>3378274022</v>
      </c>
      <c r="N68" s="88"/>
      <c r="O68" s="88">
        <v>7895943</v>
      </c>
      <c r="P68" s="88"/>
      <c r="Q68" s="102" t="s">
        <v>623</v>
      </c>
      <c r="R68" s="88"/>
      <c r="S68" s="88">
        <v>162563252052</v>
      </c>
      <c r="T68" s="88"/>
      <c r="U68" s="5">
        <v>153996637172</v>
      </c>
      <c r="V68" s="187"/>
      <c r="W68" s="12">
        <f>U68/درآمدها!$J$5</f>
        <v>1.6237604707898833E-2</v>
      </c>
      <c r="X68" s="188"/>
      <c r="Y68" s="88">
        <f>O73-(C72+I68-L68)</f>
        <v>7278866</v>
      </c>
    </row>
    <row r="69" spans="1:25">
      <c r="A69" s="186" t="s">
        <v>214</v>
      </c>
      <c r="C69" s="88">
        <v>36284486</v>
      </c>
      <c r="D69" s="88"/>
      <c r="E69" s="88">
        <v>74198693567</v>
      </c>
      <c r="F69" s="88"/>
      <c r="G69" s="5">
        <v>77222858276</v>
      </c>
      <c r="H69" s="88"/>
      <c r="I69" s="88">
        <v>661625</v>
      </c>
      <c r="J69" s="88">
        <v>1578638281</v>
      </c>
      <c r="K69" s="187"/>
      <c r="L69" s="88">
        <v>353782</v>
      </c>
      <c r="M69" s="88">
        <v>716567227</v>
      </c>
      <c r="N69" s="88"/>
      <c r="O69" s="88">
        <v>36592329</v>
      </c>
      <c r="P69" s="88"/>
      <c r="Q69" s="102" t="s">
        <v>624</v>
      </c>
      <c r="R69" s="88"/>
      <c r="S69" s="88">
        <v>75051716748</v>
      </c>
      <c r="T69" s="88"/>
      <c r="U69" s="5">
        <v>74458815708</v>
      </c>
      <c r="V69" s="187"/>
      <c r="W69" s="12">
        <f>U69/درآمدها!$J$5</f>
        <v>7.8510338841647209E-3</v>
      </c>
      <c r="X69" s="188"/>
      <c r="Y69" s="88"/>
    </row>
    <row r="70" spans="1:25">
      <c r="A70" s="186" t="s">
        <v>431</v>
      </c>
      <c r="C70" s="88">
        <v>3840382</v>
      </c>
      <c r="D70" s="88"/>
      <c r="E70" s="88">
        <v>37989548228</v>
      </c>
      <c r="F70" s="88"/>
      <c r="G70" s="5">
        <v>55943200656</v>
      </c>
      <c r="H70" s="88"/>
      <c r="I70" s="88">
        <v>0</v>
      </c>
      <c r="J70" s="88">
        <v>0</v>
      </c>
      <c r="K70" s="187"/>
      <c r="L70" s="88">
        <v>0</v>
      </c>
      <c r="M70" s="88">
        <v>0</v>
      </c>
      <c r="N70" s="88"/>
      <c r="O70" s="88">
        <v>3840382</v>
      </c>
      <c r="P70" s="88"/>
      <c r="Q70" s="102" t="s">
        <v>625</v>
      </c>
      <c r="R70" s="88"/>
      <c r="S70" s="88">
        <v>37989548228</v>
      </c>
      <c r="T70" s="88"/>
      <c r="U70" s="5">
        <v>47413744054</v>
      </c>
      <c r="V70" s="187"/>
      <c r="W70" s="12">
        <f>U70/درآمدها!$J$5</f>
        <v>4.9993665303902039E-3</v>
      </c>
      <c r="X70" s="188"/>
      <c r="Y70" s="88">
        <f>O74-(C73+I70-L70)</f>
        <v>-8867433</v>
      </c>
    </row>
    <row r="71" spans="1:25">
      <c r="A71" s="186" t="s">
        <v>125</v>
      </c>
      <c r="C71" s="88">
        <v>656409</v>
      </c>
      <c r="D71" s="88"/>
      <c r="E71" s="88">
        <v>3947447927</v>
      </c>
      <c r="F71" s="88"/>
      <c r="G71" s="5">
        <v>3784519527</v>
      </c>
      <c r="H71" s="88"/>
      <c r="I71" s="88">
        <v>3820</v>
      </c>
      <c r="J71" s="88">
        <v>22750089</v>
      </c>
      <c r="K71" s="187"/>
      <c r="L71" s="88">
        <v>7368</v>
      </c>
      <c r="M71" s="88">
        <v>41972417</v>
      </c>
      <c r="N71" s="88"/>
      <c r="O71" s="88">
        <v>652861</v>
      </c>
      <c r="P71" s="88"/>
      <c r="Q71" s="102" t="s">
        <v>626</v>
      </c>
      <c r="R71" s="88"/>
      <c r="S71" s="88">
        <v>3925891542</v>
      </c>
      <c r="T71" s="88"/>
      <c r="U71" s="5">
        <v>3738104512</v>
      </c>
      <c r="V71" s="187"/>
      <c r="W71" s="12">
        <f>U71/درآمدها!$J$5</f>
        <v>3.9415057716406606E-4</v>
      </c>
      <c r="X71" s="188"/>
      <c r="Y71" s="88">
        <f>O75-(C75+I71-L71)</f>
        <v>3548</v>
      </c>
    </row>
    <row r="72" spans="1:25">
      <c r="A72" s="186" t="s">
        <v>432</v>
      </c>
      <c r="C72" s="88">
        <v>13239828</v>
      </c>
      <c r="D72" s="88"/>
      <c r="E72" s="88">
        <v>33708540735</v>
      </c>
      <c r="F72" s="88"/>
      <c r="G72" s="5">
        <v>38627684758</v>
      </c>
      <c r="H72" s="88"/>
      <c r="I72" s="88">
        <v>163430</v>
      </c>
      <c r="J72" s="88">
        <v>476022636</v>
      </c>
      <c r="K72" s="187"/>
      <c r="L72" s="88">
        <v>111386</v>
      </c>
      <c r="M72" s="88">
        <v>278815330</v>
      </c>
      <c r="N72" s="88"/>
      <c r="O72" s="88">
        <v>13291872</v>
      </c>
      <c r="P72" s="88"/>
      <c r="Q72" s="102" t="s">
        <v>627</v>
      </c>
      <c r="R72" s="88"/>
      <c r="S72" s="88">
        <v>33900477086</v>
      </c>
      <c r="T72" s="88"/>
      <c r="U72" s="5">
        <v>33031963407</v>
      </c>
      <c r="V72" s="187"/>
      <c r="W72" s="12">
        <f>U72/درآمدها!$J$5</f>
        <v>3.4829329677477355E-3</v>
      </c>
      <c r="X72" s="188"/>
      <c r="Y72" s="88">
        <f>O76-(C76+I72-L72)</f>
        <v>19047</v>
      </c>
    </row>
    <row r="73" spans="1:25">
      <c r="A73" s="186" t="s">
        <v>101</v>
      </c>
      <c r="C73" s="88">
        <v>19869854</v>
      </c>
      <c r="D73" s="88"/>
      <c r="E73" s="88">
        <v>107571236250</v>
      </c>
      <c r="F73" s="88"/>
      <c r="G73" s="5">
        <v>101720886103</v>
      </c>
      <c r="H73" s="88"/>
      <c r="I73" s="88">
        <v>678444</v>
      </c>
      <c r="J73" s="88">
        <v>3260119932</v>
      </c>
      <c r="K73" s="187"/>
      <c r="L73" s="88">
        <v>188453</v>
      </c>
      <c r="M73" s="88">
        <v>867449952</v>
      </c>
      <c r="N73" s="88"/>
      <c r="O73" s="88">
        <v>20359845</v>
      </c>
      <c r="P73" s="88"/>
      <c r="Q73" s="102" t="s">
        <v>628</v>
      </c>
      <c r="R73" s="88"/>
      <c r="S73" s="88">
        <v>109814897224</v>
      </c>
      <c r="T73" s="88"/>
      <c r="U73" s="5">
        <v>94312360280</v>
      </c>
      <c r="V73" s="187"/>
      <c r="W73" s="12">
        <f>U73/درآمدها!$J$5</f>
        <v>9.9444173159777462E-3</v>
      </c>
      <c r="X73" s="188"/>
      <c r="Y73" s="88">
        <f>O77-(C77+I73-L73)</f>
        <v>-443207</v>
      </c>
    </row>
    <row r="74" spans="1:25">
      <c r="A74" s="176" t="s">
        <v>403</v>
      </c>
      <c r="C74" s="88">
        <v>13346179</v>
      </c>
      <c r="D74" s="176"/>
      <c r="E74" s="5">
        <v>39737702010</v>
      </c>
      <c r="F74" s="176"/>
      <c r="G74" s="5">
        <v>47415433249</v>
      </c>
      <c r="H74" s="88"/>
      <c r="I74" s="88">
        <v>0</v>
      </c>
      <c r="J74" s="88">
        <v>0</v>
      </c>
      <c r="K74" s="187"/>
      <c r="L74" s="88">
        <v>2343758</v>
      </c>
      <c r="M74" s="88">
        <v>8496906344</v>
      </c>
      <c r="N74" s="88"/>
      <c r="O74" s="88">
        <v>11002421</v>
      </c>
      <c r="P74" s="88"/>
      <c r="Q74" s="102" t="s">
        <v>629</v>
      </c>
      <c r="R74" s="88"/>
      <c r="S74" s="88">
        <v>32759258443</v>
      </c>
      <c r="T74" s="88"/>
      <c r="U74" s="5">
        <v>38388717654</v>
      </c>
      <c r="V74" s="187"/>
      <c r="W74" s="12">
        <f>U74/درآمدها!$J$5</f>
        <v>4.0477560676378628E-3</v>
      </c>
      <c r="X74" s="188"/>
      <c r="Y74" s="88">
        <f>O78-(C78+I74-L74)</f>
        <v>1343758</v>
      </c>
    </row>
    <row r="75" spans="1:25">
      <c r="A75" s="176" t="s">
        <v>471</v>
      </c>
      <c r="C75" s="88">
        <v>0</v>
      </c>
      <c r="D75" s="176"/>
      <c r="E75" s="5">
        <v>65880028</v>
      </c>
      <c r="F75" s="176"/>
      <c r="G75" s="5">
        <v>0</v>
      </c>
      <c r="H75" s="88"/>
      <c r="I75" s="88">
        <v>0</v>
      </c>
      <c r="J75" s="88">
        <v>0</v>
      </c>
      <c r="K75" s="187"/>
      <c r="L75" s="88">
        <v>0</v>
      </c>
      <c r="M75" s="88">
        <v>0</v>
      </c>
      <c r="N75" s="88"/>
      <c r="O75" s="88">
        <v>0</v>
      </c>
      <c r="P75" s="88"/>
      <c r="Q75" s="102"/>
      <c r="R75" s="88"/>
      <c r="S75" s="88">
        <v>65880028</v>
      </c>
      <c r="T75" s="88"/>
      <c r="U75" s="5"/>
      <c r="V75" s="187"/>
      <c r="W75" s="12">
        <f>U75/درآمدها!$J$5</f>
        <v>0</v>
      </c>
      <c r="X75" s="188"/>
      <c r="Y75" s="88"/>
    </row>
    <row r="76" spans="1:25">
      <c r="A76" s="186" t="s">
        <v>127</v>
      </c>
      <c r="C76" s="88">
        <v>1199119</v>
      </c>
      <c r="D76" s="88"/>
      <c r="E76" s="88">
        <v>18990231294</v>
      </c>
      <c r="F76" s="88"/>
      <c r="G76" s="5">
        <v>18821431184</v>
      </c>
      <c r="H76" s="88"/>
      <c r="I76" s="88">
        <v>84479</v>
      </c>
      <c r="J76" s="88">
        <v>1360988914</v>
      </c>
      <c r="K76" s="187"/>
      <c r="L76" s="88">
        <v>13388</v>
      </c>
      <c r="M76" s="88">
        <v>201450964</v>
      </c>
      <c r="N76" s="88"/>
      <c r="O76" s="88">
        <v>1270210</v>
      </c>
      <c r="P76" s="88"/>
      <c r="Q76" s="102" t="s">
        <v>526</v>
      </c>
      <c r="R76" s="88"/>
      <c r="S76" s="88">
        <v>20138955826</v>
      </c>
      <c r="T76" s="88"/>
      <c r="U76" s="5">
        <v>19179687689</v>
      </c>
      <c r="V76" s="187"/>
      <c r="W76" s="12">
        <f>U76/درآمدها!$J$5</f>
        <v>2.022331090042536E-3</v>
      </c>
      <c r="X76" s="188"/>
      <c r="Y76" s="88"/>
    </row>
    <row r="77" spans="1:25">
      <c r="A77" s="186" t="s">
        <v>141</v>
      </c>
      <c r="C77" s="88">
        <v>6808470</v>
      </c>
      <c r="D77" s="88"/>
      <c r="E77" s="88">
        <v>36028019787</v>
      </c>
      <c r="F77" s="88"/>
      <c r="G77" s="5">
        <v>42299747524</v>
      </c>
      <c r="H77" s="88"/>
      <c r="I77" s="88">
        <v>124159</v>
      </c>
      <c r="J77" s="88">
        <v>773537931</v>
      </c>
      <c r="K77" s="187"/>
      <c r="L77" s="88">
        <v>77375</v>
      </c>
      <c r="M77" s="88">
        <v>452554051</v>
      </c>
      <c r="N77" s="88"/>
      <c r="O77" s="88">
        <v>6855254</v>
      </c>
      <c r="P77" s="88"/>
      <c r="Q77" s="102" t="s">
        <v>630</v>
      </c>
      <c r="R77" s="88"/>
      <c r="S77" s="88">
        <v>36390815916</v>
      </c>
      <c r="T77" s="88"/>
      <c r="U77" s="5">
        <v>40069055607</v>
      </c>
      <c r="V77" s="187"/>
      <c r="W77" s="12">
        <f>U77/درآمدها!$J$5</f>
        <v>4.2249330758995394E-3</v>
      </c>
      <c r="X77" s="188"/>
      <c r="Y77" s="88">
        <f>O81-(C84+I77-L77)</f>
        <v>1867634</v>
      </c>
    </row>
    <row r="78" spans="1:25">
      <c r="A78" s="186" t="s">
        <v>506</v>
      </c>
      <c r="C78" s="88">
        <v>1000000</v>
      </c>
      <c r="D78" s="88"/>
      <c r="E78" s="88">
        <v>45841586394</v>
      </c>
      <c r="F78" s="88"/>
      <c r="G78" s="5">
        <v>52784055000</v>
      </c>
      <c r="H78" s="88"/>
      <c r="I78" s="88">
        <v>0</v>
      </c>
      <c r="J78" s="88">
        <v>0</v>
      </c>
      <c r="K78" s="187"/>
      <c r="L78" s="88">
        <v>1000000</v>
      </c>
      <c r="M78" s="88">
        <v>52013600404</v>
      </c>
      <c r="N78" s="88"/>
      <c r="O78" s="88">
        <v>0</v>
      </c>
      <c r="P78" s="88"/>
      <c r="Q78" s="88">
        <v>0</v>
      </c>
      <c r="R78" s="88"/>
      <c r="S78" s="88">
        <v>0</v>
      </c>
      <c r="T78" s="88"/>
      <c r="U78" s="5">
        <v>0</v>
      </c>
      <c r="V78" s="187"/>
      <c r="W78" s="12">
        <f>U78/درآمدها!$J$5</f>
        <v>0</v>
      </c>
      <c r="X78" s="188"/>
      <c r="Y78" s="88">
        <f>O82-(C85+I78-L78)</f>
        <v>8064228</v>
      </c>
    </row>
    <row r="79" spans="1:25">
      <c r="A79" s="186" t="s">
        <v>566</v>
      </c>
      <c r="C79" s="5">
        <v>0</v>
      </c>
      <c r="D79" s="88"/>
      <c r="E79" s="88">
        <v>0</v>
      </c>
      <c r="F79" s="88"/>
      <c r="G79" s="5">
        <v>0</v>
      </c>
      <c r="H79" s="88"/>
      <c r="I79" s="88">
        <v>539534</v>
      </c>
      <c r="J79" s="88">
        <v>4558944157</v>
      </c>
      <c r="K79" s="187"/>
      <c r="L79" s="88">
        <v>6021</v>
      </c>
      <c r="M79" s="88">
        <v>49484332</v>
      </c>
      <c r="N79" s="88"/>
      <c r="O79" s="88">
        <v>533513</v>
      </c>
      <c r="P79" s="88"/>
      <c r="Q79" s="102" t="s">
        <v>631</v>
      </c>
      <c r="R79" s="88"/>
      <c r="S79" s="88">
        <v>4508068025</v>
      </c>
      <c r="T79" s="88"/>
      <c r="U79" s="5">
        <v>4380596820</v>
      </c>
      <c r="V79" s="187"/>
      <c r="W79" s="12">
        <f>U79/درآمدها!$J$5</f>
        <v>4.6189579755818034E-4</v>
      </c>
      <c r="X79" s="188"/>
      <c r="Y79" s="88">
        <f>O83-(C86+I79-L79)</f>
        <v>1143348</v>
      </c>
    </row>
    <row r="80" spans="1:25">
      <c r="A80" s="186" t="s">
        <v>567</v>
      </c>
      <c r="C80" s="5">
        <v>0</v>
      </c>
      <c r="D80" s="88"/>
      <c r="E80" s="104">
        <v>0</v>
      </c>
      <c r="F80" s="88"/>
      <c r="G80" s="5">
        <v>0</v>
      </c>
      <c r="H80" s="88"/>
      <c r="I80" s="88">
        <v>11040609</v>
      </c>
      <c r="J80" s="88">
        <v>28024399870</v>
      </c>
      <c r="K80" s="187"/>
      <c r="L80" s="88">
        <v>113599</v>
      </c>
      <c r="M80" s="88">
        <v>262090897</v>
      </c>
      <c r="N80" s="88"/>
      <c r="O80" s="88">
        <v>10927010</v>
      </c>
      <c r="P80" s="88"/>
      <c r="Q80" s="102" t="s">
        <v>632</v>
      </c>
      <c r="R80" s="88"/>
      <c r="S80" s="88">
        <v>27734474912</v>
      </c>
      <c r="T80" s="88"/>
      <c r="U80" s="5">
        <v>24982586872</v>
      </c>
      <c r="V80" s="187"/>
      <c r="W80" s="12">
        <f>U80/درآمدها!$J$5</f>
        <v>2.6341962893332341E-3</v>
      </c>
      <c r="X80" s="188"/>
      <c r="Y80" s="88">
        <f>O84-(C87+I80-L80)</f>
        <v>-19119624</v>
      </c>
    </row>
    <row r="81" spans="1:25">
      <c r="A81" s="176" t="s">
        <v>177</v>
      </c>
      <c r="C81" s="176">
        <v>3634262</v>
      </c>
      <c r="D81" s="88"/>
      <c r="E81" s="104">
        <v>103359394689</v>
      </c>
      <c r="F81" s="88"/>
      <c r="G81" s="5">
        <v>105127769909</v>
      </c>
      <c r="H81" s="88"/>
      <c r="I81" s="88">
        <v>48783</v>
      </c>
      <c r="J81" s="88">
        <v>1442411976</v>
      </c>
      <c r="K81" s="187"/>
      <c r="L81" s="88">
        <v>36156</v>
      </c>
      <c r="M81" s="88">
        <v>952161539</v>
      </c>
      <c r="N81" s="88"/>
      <c r="O81" s="88">
        <v>3646889</v>
      </c>
      <c r="P81" s="88"/>
      <c r="Q81" s="102" t="s">
        <v>633</v>
      </c>
      <c r="R81" s="88"/>
      <c r="S81" s="88">
        <v>103772980213</v>
      </c>
      <c r="T81" s="88"/>
      <c r="U81" s="5">
        <v>96828825183</v>
      </c>
      <c r="V81" s="187"/>
      <c r="W81" s="12">
        <f>U81/درآمدها!$J$5</f>
        <v>1.0209756631865382E-2</v>
      </c>
      <c r="X81" s="188"/>
      <c r="Y81" s="88"/>
    </row>
    <row r="82" spans="1:25">
      <c r="A82" s="186" t="s">
        <v>123</v>
      </c>
      <c r="C82" s="176">
        <v>11037982</v>
      </c>
      <c r="D82" s="88"/>
      <c r="E82" s="88">
        <v>43960117084</v>
      </c>
      <c r="F82" s="88"/>
      <c r="G82" s="5">
        <v>66053282166</v>
      </c>
      <c r="H82" s="88"/>
      <c r="I82" s="88">
        <v>136251</v>
      </c>
      <c r="J82" s="88">
        <v>789409719</v>
      </c>
      <c r="K82" s="187"/>
      <c r="L82" s="88">
        <v>11490</v>
      </c>
      <c r="M82" s="88">
        <v>47850952</v>
      </c>
      <c r="N82" s="88"/>
      <c r="O82" s="88">
        <v>11162743</v>
      </c>
      <c r="P82" s="88"/>
      <c r="Q82" s="102" t="s">
        <v>634</v>
      </c>
      <c r="R82" s="88"/>
      <c r="S82" s="88">
        <v>44703512722</v>
      </c>
      <c r="T82" s="88"/>
      <c r="U82" s="5">
        <v>46171806992</v>
      </c>
      <c r="V82" s="187"/>
      <c r="W82" s="12">
        <f>U82/درآمدها!$J$5</f>
        <v>4.8684150794028576E-3</v>
      </c>
      <c r="X82" s="188"/>
      <c r="Y82" s="88">
        <f>O86-(C89+I82-L82)</f>
        <v>685599</v>
      </c>
    </row>
    <row r="83" spans="1:25">
      <c r="A83" s="186" t="s">
        <v>168</v>
      </c>
      <c r="C83" s="88">
        <v>2514789</v>
      </c>
      <c r="D83" s="88"/>
      <c r="E83" s="88">
        <v>38729128409</v>
      </c>
      <c r="F83" s="88"/>
      <c r="G83" s="5">
        <v>45821810684</v>
      </c>
      <c r="H83" s="88"/>
      <c r="I83" s="88">
        <v>45850</v>
      </c>
      <c r="J83" s="88">
        <v>826997771</v>
      </c>
      <c r="K83" s="187"/>
      <c r="L83" s="88">
        <v>28578</v>
      </c>
      <c r="M83" s="88">
        <v>443365284</v>
      </c>
      <c r="N83" s="88"/>
      <c r="O83" s="88">
        <v>2532061</v>
      </c>
      <c r="P83" s="88"/>
      <c r="Q83" s="102" t="s">
        <v>635</v>
      </c>
      <c r="R83" s="88"/>
      <c r="S83" s="88">
        <v>39114660213</v>
      </c>
      <c r="T83" s="88"/>
      <c r="U83" s="5">
        <v>38082137940</v>
      </c>
      <c r="V83" s="187"/>
      <c r="W83" s="12">
        <f>U83/درآمدها!$J$5</f>
        <v>4.0154299058540012E-3</v>
      </c>
      <c r="X83" s="188"/>
      <c r="Y83" s="88">
        <f>O87-(C90+I83-L83)</f>
        <v>9096445</v>
      </c>
    </row>
    <row r="84" spans="1:25">
      <c r="A84" s="186" t="s">
        <v>477</v>
      </c>
      <c r="C84" s="88">
        <v>1732471</v>
      </c>
      <c r="D84" s="88"/>
      <c r="E84" s="88">
        <v>32547496876</v>
      </c>
      <c r="F84" s="88"/>
      <c r="G84" s="5">
        <v>26865739644</v>
      </c>
      <c r="H84" s="88"/>
      <c r="I84" s="88">
        <v>21385</v>
      </c>
      <c r="J84" s="88">
        <v>328545399</v>
      </c>
      <c r="K84" s="187"/>
      <c r="L84" s="88">
        <v>19574</v>
      </c>
      <c r="M84" s="88">
        <v>259611983</v>
      </c>
      <c r="N84" s="88"/>
      <c r="O84" s="88">
        <v>1734282</v>
      </c>
      <c r="P84" s="88"/>
      <c r="Q84" s="102" t="s">
        <v>636</v>
      </c>
      <c r="R84" s="88"/>
      <c r="S84" s="88">
        <v>32509127516</v>
      </c>
      <c r="T84" s="88"/>
      <c r="U84" s="5">
        <v>22928708197</v>
      </c>
      <c r="V84" s="187"/>
      <c r="W84" s="12">
        <f>U84/درآمدها!$J$5</f>
        <v>2.4176326639510507E-3</v>
      </c>
      <c r="X84" s="188"/>
      <c r="Y84" s="88" t="e">
        <f>O88-(#REF!+I84-L84)</f>
        <v>#REF!</v>
      </c>
    </row>
    <row r="85" spans="1:25">
      <c r="A85" s="186" t="s">
        <v>171</v>
      </c>
      <c r="C85" s="88">
        <v>4098515</v>
      </c>
      <c r="D85" s="88"/>
      <c r="E85" s="88">
        <v>71889520127</v>
      </c>
      <c r="F85" s="88"/>
      <c r="G85" s="5">
        <v>113260781637</v>
      </c>
      <c r="H85" s="88"/>
      <c r="I85" s="88">
        <v>6982654</v>
      </c>
      <c r="J85" s="88">
        <v>0</v>
      </c>
      <c r="K85" s="187"/>
      <c r="L85" s="88">
        <v>7589842</v>
      </c>
      <c r="M85" s="88">
        <v>63988923109</v>
      </c>
      <c r="N85" s="88"/>
      <c r="O85" s="88">
        <v>3491327</v>
      </c>
      <c r="P85" s="88"/>
      <c r="Q85" s="102" t="s">
        <v>637</v>
      </c>
      <c r="R85" s="88"/>
      <c r="S85" s="88">
        <v>33069176228</v>
      </c>
      <c r="T85" s="88"/>
      <c r="U85" s="5">
        <v>56222968395</v>
      </c>
      <c r="V85" s="187"/>
      <c r="W85" s="12">
        <f>U85/درآمدها!$J$5</f>
        <v>5.9282225447757344E-3</v>
      </c>
      <c r="X85" s="188"/>
      <c r="Y85" s="88">
        <f t="shared" ref="Y85:Y93" si="2">O89-(C91+I85-L85)</f>
        <v>-1623686</v>
      </c>
    </row>
    <row r="86" spans="1:25">
      <c r="A86" s="186" t="s">
        <v>138</v>
      </c>
      <c r="C86" s="88">
        <v>855200</v>
      </c>
      <c r="D86" s="88"/>
      <c r="E86" s="88">
        <v>24834777731</v>
      </c>
      <c r="F86" s="88"/>
      <c r="G86" s="5">
        <v>27577619009</v>
      </c>
      <c r="H86" s="88"/>
      <c r="I86" s="88">
        <v>15591</v>
      </c>
      <c r="J86" s="88">
        <v>514585149</v>
      </c>
      <c r="K86" s="187"/>
      <c r="L86" s="88">
        <v>9718</v>
      </c>
      <c r="M86" s="88">
        <v>282430968</v>
      </c>
      <c r="N86" s="88"/>
      <c r="O86" s="88">
        <v>861073</v>
      </c>
      <c r="P86" s="88"/>
      <c r="Q86" s="102" t="s">
        <v>638</v>
      </c>
      <c r="R86" s="88"/>
      <c r="S86" s="88">
        <v>25066464792</v>
      </c>
      <c r="T86" s="88"/>
      <c r="U86" s="5">
        <v>24677027421</v>
      </c>
      <c r="V86" s="187"/>
      <c r="W86" s="12">
        <f>U86/درآمدها!$J$5</f>
        <v>2.6019777054003979E-3</v>
      </c>
      <c r="X86" s="188"/>
      <c r="Y86" s="88">
        <f t="shared" si="2"/>
        <v>126948</v>
      </c>
    </row>
    <row r="87" spans="1:25">
      <c r="A87" s="186" t="s">
        <v>485</v>
      </c>
      <c r="C87" s="88">
        <v>9926896</v>
      </c>
      <c r="D87" s="88"/>
      <c r="E87" s="88">
        <v>36114385316</v>
      </c>
      <c r="F87" s="88"/>
      <c r="G87" s="5">
        <v>35386041857</v>
      </c>
      <c r="H87" s="88"/>
      <c r="I87" s="88">
        <v>122535</v>
      </c>
      <c r="J87" s="88">
        <v>454756411</v>
      </c>
      <c r="K87" s="187"/>
      <c r="L87" s="88">
        <v>81345</v>
      </c>
      <c r="M87" s="88">
        <v>274252839</v>
      </c>
      <c r="N87" s="88"/>
      <c r="O87" s="88">
        <v>9968086</v>
      </c>
      <c r="P87" s="88"/>
      <c r="Q87" s="102" t="s">
        <v>639</v>
      </c>
      <c r="R87" s="88"/>
      <c r="S87" s="88">
        <v>36273133243</v>
      </c>
      <c r="T87" s="88"/>
      <c r="U87" s="5">
        <v>33095311469</v>
      </c>
      <c r="V87" s="187"/>
      <c r="W87" s="12">
        <f>U87/درآمدها!$J$5</f>
        <v>3.4896124693826872E-3</v>
      </c>
      <c r="X87" s="188"/>
      <c r="Y87" s="88">
        <f t="shared" si="2"/>
        <v>-1418178</v>
      </c>
    </row>
    <row r="88" spans="1:25">
      <c r="A88" s="186" t="s">
        <v>486</v>
      </c>
      <c r="C88" s="88">
        <v>73122</v>
      </c>
      <c r="D88" s="88"/>
      <c r="E88" s="88">
        <v>1288892629</v>
      </c>
      <c r="F88" s="88"/>
      <c r="G88" s="5">
        <v>1426844323</v>
      </c>
      <c r="H88" s="88"/>
      <c r="I88" s="88">
        <v>2664</v>
      </c>
      <c r="J88" s="88">
        <v>23825765</v>
      </c>
      <c r="K88" s="187"/>
      <c r="L88" s="88">
        <v>74454</v>
      </c>
      <c r="M88" s="88">
        <v>0</v>
      </c>
      <c r="N88" s="88"/>
      <c r="O88" s="88">
        <v>1332</v>
      </c>
      <c r="P88" s="88"/>
      <c r="Q88" s="102" t="s">
        <v>640</v>
      </c>
      <c r="R88" s="88"/>
      <c r="S88" s="88">
        <v>23825765</v>
      </c>
      <c r="T88" s="88"/>
      <c r="U88" s="5">
        <v>24098160</v>
      </c>
      <c r="V88" s="187"/>
      <c r="W88" s="12">
        <f>U88/درآمدها!$J$5</f>
        <v>2.5409411754274705E-6</v>
      </c>
      <c r="X88" s="188"/>
      <c r="Y88" s="88">
        <f t="shared" si="2"/>
        <v>363403</v>
      </c>
    </row>
    <row r="89" spans="1:25">
      <c r="A89" s="186" t="s">
        <v>159</v>
      </c>
      <c r="C89" s="88">
        <v>50713</v>
      </c>
      <c r="D89" s="88"/>
      <c r="E89" s="88">
        <v>957645569</v>
      </c>
      <c r="F89" s="88"/>
      <c r="G89" s="5">
        <v>1373202662</v>
      </c>
      <c r="H89" s="88"/>
      <c r="I89" s="88">
        <v>73787</v>
      </c>
      <c r="J89" s="88">
        <v>13593576</v>
      </c>
      <c r="K89" s="187"/>
      <c r="L89" s="88">
        <v>391</v>
      </c>
      <c r="M89" s="88">
        <v>7104956</v>
      </c>
      <c r="N89" s="88"/>
      <c r="O89" s="88">
        <v>124109</v>
      </c>
      <c r="P89" s="88"/>
      <c r="Q89" s="102" t="s">
        <v>641</v>
      </c>
      <c r="R89" s="88"/>
      <c r="S89" s="88">
        <v>2325926045</v>
      </c>
      <c r="T89" s="88"/>
      <c r="U89" s="5">
        <v>2241642924</v>
      </c>
      <c r="V89" s="187"/>
      <c r="W89" s="12">
        <f>U89/درآمدها!$J$5</f>
        <v>2.3636173077933053E-4</v>
      </c>
      <c r="X89" s="188"/>
      <c r="Y89" s="88">
        <f t="shared" si="2"/>
        <v>3100745</v>
      </c>
    </row>
    <row r="90" spans="1:25">
      <c r="A90" s="186" t="s">
        <v>507</v>
      </c>
      <c r="C90" s="88">
        <v>854369</v>
      </c>
      <c r="D90" s="88"/>
      <c r="E90" s="88">
        <v>40958958142</v>
      </c>
      <c r="F90" s="88"/>
      <c r="G90" s="5">
        <v>46455917097</v>
      </c>
      <c r="H90" s="88"/>
      <c r="I90" s="88">
        <v>781018</v>
      </c>
      <c r="J90" s="88">
        <v>42870476698</v>
      </c>
      <c r="K90" s="187"/>
      <c r="L90" s="88">
        <v>18252</v>
      </c>
      <c r="M90" s="88">
        <v>867557942</v>
      </c>
      <c r="N90" s="88"/>
      <c r="O90" s="88">
        <v>1617135</v>
      </c>
      <c r="P90" s="88"/>
      <c r="Q90" s="102" t="s">
        <v>642</v>
      </c>
      <c r="R90" s="88"/>
      <c r="S90" s="88">
        <v>82893842931</v>
      </c>
      <c r="T90" s="88"/>
      <c r="U90" s="5">
        <v>77241001899</v>
      </c>
      <c r="V90" s="187"/>
      <c r="W90" s="12">
        <f>U90/درآمدها!$J$5</f>
        <v>8.14439119652457E-3</v>
      </c>
      <c r="X90" s="188"/>
      <c r="Y90" s="88">
        <f t="shared" si="2"/>
        <v>-6361455</v>
      </c>
    </row>
    <row r="91" spans="1:25">
      <c r="A91" s="186" t="s">
        <v>508</v>
      </c>
      <c r="C91" s="88">
        <v>2354983</v>
      </c>
      <c r="D91" s="88"/>
      <c r="E91" s="88">
        <v>13191554365</v>
      </c>
      <c r="F91" s="88"/>
      <c r="G91" s="5">
        <v>13647860065</v>
      </c>
      <c r="H91" s="88"/>
      <c r="I91" s="88">
        <v>0</v>
      </c>
      <c r="J91" s="88">
        <v>0</v>
      </c>
      <c r="K91" s="187"/>
      <c r="L91" s="88">
        <v>0</v>
      </c>
      <c r="M91" s="88">
        <v>0</v>
      </c>
      <c r="N91" s="88"/>
      <c r="O91" s="88">
        <v>2354983</v>
      </c>
      <c r="P91" s="88"/>
      <c r="Q91" s="102" t="s">
        <v>643</v>
      </c>
      <c r="R91" s="88"/>
      <c r="S91" s="88">
        <v>13191554365</v>
      </c>
      <c r="T91" s="88"/>
      <c r="U91" s="5">
        <v>11634625136</v>
      </c>
      <c r="V91" s="187"/>
      <c r="W91" s="12">
        <f>U91/درآمدها!$J$5</f>
        <v>1.2267699305144389E-3</v>
      </c>
      <c r="X91" s="188"/>
      <c r="Y91" s="88">
        <f t="shared" si="2"/>
        <v>-5787801</v>
      </c>
    </row>
    <row r="92" spans="1:25">
      <c r="A92" s="186" t="s">
        <v>130</v>
      </c>
      <c r="C92" s="88">
        <v>1484314</v>
      </c>
      <c r="D92" s="88"/>
      <c r="E92" s="88">
        <v>16496969638</v>
      </c>
      <c r="F92" s="88"/>
      <c r="G92" s="5">
        <v>15640112720</v>
      </c>
      <c r="H92" s="88"/>
      <c r="I92" s="88">
        <v>0</v>
      </c>
      <c r="J92" s="88">
        <v>0</v>
      </c>
      <c r="K92" s="187"/>
      <c r="L92" s="88">
        <v>16565</v>
      </c>
      <c r="M92" s="88">
        <v>181481005</v>
      </c>
      <c r="N92" s="88"/>
      <c r="O92" s="88">
        <v>1467749</v>
      </c>
      <c r="P92" s="88"/>
      <c r="Q92" s="102" t="s">
        <v>644</v>
      </c>
      <c r="R92" s="88"/>
      <c r="S92" s="88">
        <v>16312862838</v>
      </c>
      <c r="T92" s="88"/>
      <c r="U92" s="5">
        <v>15217535773</v>
      </c>
      <c r="V92" s="187"/>
      <c r="W92" s="12">
        <f>U92/درآمدها!$J$5</f>
        <v>1.6045566646646964E-3</v>
      </c>
      <c r="X92" s="188"/>
      <c r="Y92" s="88">
        <f t="shared" si="2"/>
        <v>-934478</v>
      </c>
    </row>
    <row r="93" spans="1:25">
      <c r="A93" s="186" t="s">
        <v>233</v>
      </c>
      <c r="C93" s="88">
        <v>3731971</v>
      </c>
      <c r="D93" s="88"/>
      <c r="E93" s="88">
        <v>58057503977</v>
      </c>
      <c r="F93" s="88"/>
      <c r="G93" s="5">
        <v>66887076882</v>
      </c>
      <c r="H93" s="88"/>
      <c r="I93" s="88">
        <v>47860</v>
      </c>
      <c r="J93" s="88">
        <v>906529666</v>
      </c>
      <c r="K93" s="187"/>
      <c r="L93" s="88">
        <v>42186</v>
      </c>
      <c r="M93" s="88">
        <v>798773576</v>
      </c>
      <c r="N93" s="88"/>
      <c r="O93" s="88">
        <v>3737645</v>
      </c>
      <c r="P93" s="88"/>
      <c r="Q93" s="102" t="s">
        <v>645</v>
      </c>
      <c r="R93" s="88"/>
      <c r="S93" s="88">
        <v>58305946886</v>
      </c>
      <c r="T93" s="88"/>
      <c r="U93" s="5">
        <v>69440938372</v>
      </c>
      <c r="V93" s="187"/>
      <c r="W93" s="12">
        <f>U93/درآمدها!$J$5</f>
        <v>7.3219424043053996E-3</v>
      </c>
      <c r="X93" s="188"/>
      <c r="Y93" s="88">
        <f t="shared" si="2"/>
        <v>11034569</v>
      </c>
    </row>
    <row r="94" spans="1:25">
      <c r="A94" s="176" t="s">
        <v>230</v>
      </c>
      <c r="C94" s="88">
        <v>1176136</v>
      </c>
      <c r="D94" s="88"/>
      <c r="E94" s="88">
        <v>23155832456</v>
      </c>
      <c r="F94" s="88"/>
      <c r="G94" s="5">
        <v>21523830416</v>
      </c>
      <c r="H94" s="88"/>
      <c r="I94" s="88">
        <v>15418</v>
      </c>
      <c r="J94" s="88">
        <v>278631482</v>
      </c>
      <c r="K94" s="187"/>
      <c r="L94" s="88">
        <v>13298</v>
      </c>
      <c r="M94" s="88">
        <v>208662778</v>
      </c>
      <c r="N94" s="88"/>
      <c r="O94" s="88">
        <v>1178256</v>
      </c>
      <c r="P94" s="88"/>
      <c r="Q94" s="102" t="s">
        <v>646</v>
      </c>
      <c r="R94" s="88"/>
      <c r="S94" s="88">
        <v>23172930259</v>
      </c>
      <c r="T94" s="88"/>
      <c r="U94" s="5">
        <v>18294852790</v>
      </c>
      <c r="V94" s="187"/>
      <c r="W94" s="12">
        <f>U94/درآمدها!$J$5</f>
        <v>1.9290329532418713E-3</v>
      </c>
      <c r="X94" s="188"/>
      <c r="Y94" s="88"/>
    </row>
    <row r="95" spans="1:25">
      <c r="A95" s="186" t="s">
        <v>509</v>
      </c>
      <c r="C95" s="88">
        <v>563504</v>
      </c>
      <c r="D95" s="88"/>
      <c r="E95" s="88">
        <v>3096507778</v>
      </c>
      <c r="F95" s="88"/>
      <c r="G95" s="5">
        <v>2778349714</v>
      </c>
      <c r="H95" s="88"/>
      <c r="I95" s="88">
        <v>10275</v>
      </c>
      <c r="J95" s="88">
        <v>54975130</v>
      </c>
      <c r="K95" s="187"/>
      <c r="L95" s="88">
        <v>6403</v>
      </c>
      <c r="M95" s="88">
        <v>27750283</v>
      </c>
      <c r="N95" s="88"/>
      <c r="O95" s="88">
        <v>567376</v>
      </c>
      <c r="P95" s="88"/>
      <c r="Q95" s="102" t="s">
        <v>647</v>
      </c>
      <c r="R95" s="88"/>
      <c r="S95" s="88">
        <v>3116314411</v>
      </c>
      <c r="T95" s="88"/>
      <c r="U95" s="5">
        <v>2411100486</v>
      </c>
      <c r="V95" s="187"/>
      <c r="W95" s="12">
        <f>U95/درآمدها!$J$5</f>
        <v>2.5422955540881895E-4</v>
      </c>
      <c r="X95" s="188"/>
      <c r="Y95" s="88"/>
    </row>
    <row r="96" spans="1:25" ht="29.25" customHeight="1">
      <c r="A96" s="186" t="s">
        <v>487</v>
      </c>
      <c r="C96" s="88">
        <v>6776945</v>
      </c>
      <c r="D96" s="88"/>
      <c r="E96" s="88">
        <v>23469710682</v>
      </c>
      <c r="F96" s="88"/>
      <c r="G96" s="5">
        <v>22271272922</v>
      </c>
      <c r="H96" s="88"/>
      <c r="I96" s="88">
        <v>0</v>
      </c>
      <c r="J96" s="88">
        <v>0</v>
      </c>
      <c r="K96" s="187"/>
      <c r="L96" s="88">
        <v>6776945</v>
      </c>
      <c r="M96" s="88">
        <v>0</v>
      </c>
      <c r="N96" s="88"/>
      <c r="O96" s="88">
        <v>0</v>
      </c>
      <c r="P96" s="88"/>
      <c r="Q96" s="88">
        <v>0</v>
      </c>
      <c r="R96" s="88"/>
      <c r="S96" s="88">
        <v>0</v>
      </c>
      <c r="T96" s="88"/>
      <c r="U96" s="5">
        <v>0</v>
      </c>
      <c r="V96" s="187"/>
      <c r="W96" s="12">
        <f>U96/درآمدها!$J$5</f>
        <v>0</v>
      </c>
      <c r="X96" s="188"/>
      <c r="Y96" s="88">
        <f>O100-(C102+I96-L96)</f>
        <v>-193547</v>
      </c>
    </row>
    <row r="97" spans="1:25">
      <c r="A97" s="186" t="s">
        <v>402</v>
      </c>
      <c r="C97" s="88">
        <v>6355177</v>
      </c>
      <c r="D97" s="88"/>
      <c r="E97" s="88">
        <v>33669688112</v>
      </c>
      <c r="F97" s="88"/>
      <c r="G97" s="5">
        <v>33102985776</v>
      </c>
      <c r="H97" s="88"/>
      <c r="I97" s="88">
        <v>6776945</v>
      </c>
      <c r="J97" s="88">
        <v>0</v>
      </c>
      <c r="K97" s="187"/>
      <c r="L97" s="88">
        <v>63651</v>
      </c>
      <c r="M97" s="88">
        <v>296146616</v>
      </c>
      <c r="N97" s="88"/>
      <c r="O97" s="88">
        <v>13068471</v>
      </c>
      <c r="P97" s="88"/>
      <c r="Q97" s="102" t="s">
        <v>648</v>
      </c>
      <c r="R97" s="88"/>
      <c r="S97" s="88">
        <v>63579121193</v>
      </c>
      <c r="T97" s="88"/>
      <c r="U97" s="5">
        <v>60017096822</v>
      </c>
      <c r="V97" s="187"/>
      <c r="W97" s="12">
        <f>U97/درآمدها!$J$5</f>
        <v>6.3282803560370162E-3</v>
      </c>
      <c r="X97" s="188"/>
      <c r="Y97" s="88">
        <f>O101-(C103+I97-L97)</f>
        <v>5166568</v>
      </c>
    </row>
    <row r="98" spans="1:25">
      <c r="A98" s="186" t="s">
        <v>172</v>
      </c>
      <c r="C98" s="88">
        <v>951043</v>
      </c>
      <c r="D98" s="88"/>
      <c r="E98" s="88">
        <v>33148718568</v>
      </c>
      <c r="F98" s="88"/>
      <c r="G98" s="5">
        <v>46607445705</v>
      </c>
      <c r="H98" s="88"/>
      <c r="I98" s="88">
        <v>17227</v>
      </c>
      <c r="J98" s="88">
        <v>790565546</v>
      </c>
      <c r="K98" s="187"/>
      <c r="L98" s="88">
        <v>0</v>
      </c>
      <c r="M98" s="88">
        <v>0</v>
      </c>
      <c r="N98" s="88"/>
      <c r="O98" s="88">
        <v>968270</v>
      </c>
      <c r="P98" s="88"/>
      <c r="Q98" s="102" t="s">
        <v>649</v>
      </c>
      <c r="R98" s="88"/>
      <c r="S98" s="88">
        <v>33939284114</v>
      </c>
      <c r="T98" s="88"/>
      <c r="U98" s="5">
        <v>32956301093</v>
      </c>
      <c r="V98" s="187"/>
      <c r="W98" s="12">
        <f>U98/درآمدها!$J$5</f>
        <v>3.474955035446235E-3</v>
      </c>
      <c r="X98" s="188"/>
      <c r="Y98" s="88"/>
    </row>
    <row r="99" spans="1:25">
      <c r="A99" s="186" t="s">
        <v>434</v>
      </c>
      <c r="C99" s="88">
        <v>2028228</v>
      </c>
      <c r="D99" s="88"/>
      <c r="E99" s="88">
        <v>8740671874</v>
      </c>
      <c r="F99" s="88"/>
      <c r="G99" s="5">
        <v>16330896355</v>
      </c>
      <c r="H99" s="88"/>
      <c r="I99" s="88">
        <v>0</v>
      </c>
      <c r="J99" s="88">
        <v>0</v>
      </c>
      <c r="K99" s="187"/>
      <c r="L99" s="88">
        <v>22636</v>
      </c>
      <c r="M99" s="88">
        <v>133059914</v>
      </c>
      <c r="N99" s="88"/>
      <c r="O99" s="88">
        <v>2005592</v>
      </c>
      <c r="P99" s="88"/>
      <c r="Q99" s="102" t="s">
        <v>650</v>
      </c>
      <c r="R99" s="88"/>
      <c r="S99" s="88">
        <v>8643121772</v>
      </c>
      <c r="T99" s="88"/>
      <c r="U99" s="5">
        <v>11423664512</v>
      </c>
      <c r="V99" s="187"/>
      <c r="W99" s="12">
        <f>U99/درآمدها!$J$5</f>
        <v>1.2045259693192493E-3</v>
      </c>
      <c r="X99" s="188"/>
      <c r="Y99" s="88">
        <f>O103-(C105+I99-L99)</f>
        <v>-4221391</v>
      </c>
    </row>
    <row r="100" spans="1:25">
      <c r="A100" s="176" t="s">
        <v>460</v>
      </c>
      <c r="C100" s="88">
        <v>9313969</v>
      </c>
      <c r="D100" s="88"/>
      <c r="E100" s="88">
        <v>38306746358</v>
      </c>
      <c r="F100" s="88"/>
      <c r="G100" s="5">
        <v>33849262036</v>
      </c>
      <c r="H100" s="88"/>
      <c r="I100" s="88">
        <v>154637</v>
      </c>
      <c r="J100" s="88">
        <v>601234147</v>
      </c>
      <c r="K100" s="187"/>
      <c r="L100" s="88">
        <v>89521</v>
      </c>
      <c r="M100" s="88">
        <v>299186655</v>
      </c>
      <c r="N100" s="88"/>
      <c r="O100" s="88">
        <v>9379085</v>
      </c>
      <c r="P100" s="88"/>
      <c r="Q100" s="102" t="s">
        <v>651</v>
      </c>
      <c r="R100" s="88"/>
      <c r="S100" s="88">
        <v>38540124738</v>
      </c>
      <c r="T100" s="88"/>
      <c r="U100" s="5">
        <v>30664266096</v>
      </c>
      <c r="V100" s="187"/>
      <c r="W100" s="12">
        <f>U100/درآمدها!$J$5</f>
        <v>3.2332798992782425E-3</v>
      </c>
      <c r="X100" s="188"/>
      <c r="Y100" s="88"/>
    </row>
    <row r="101" spans="1:25">
      <c r="A101" s="186" t="s">
        <v>112</v>
      </c>
      <c r="C101" s="88">
        <v>16091067</v>
      </c>
      <c r="D101" s="88"/>
      <c r="E101" s="88">
        <v>54269936314</v>
      </c>
      <c r="F101" s="88"/>
      <c r="G101" s="5">
        <v>55023918523</v>
      </c>
      <c r="H101" s="88"/>
      <c r="I101" s="88">
        <v>198625</v>
      </c>
      <c r="J101" s="54">
        <v>700030580</v>
      </c>
      <c r="K101" s="187"/>
      <c r="L101" s="88">
        <v>137903</v>
      </c>
      <c r="M101" s="54">
        <v>500925608</v>
      </c>
      <c r="N101" s="88"/>
      <c r="O101" s="88">
        <v>16151789</v>
      </c>
      <c r="P101" s="88"/>
      <c r="Q101" s="102" t="s">
        <v>652</v>
      </c>
      <c r="R101" s="88"/>
      <c r="S101" s="88">
        <v>54504609824</v>
      </c>
      <c r="T101" s="88"/>
      <c r="U101" s="5">
        <v>58844088663</v>
      </c>
      <c r="V101" s="187"/>
      <c r="W101" s="12">
        <f>U101/درآمدها!$J$5</f>
        <v>6.2045968577817351E-3</v>
      </c>
      <c r="X101" s="188"/>
      <c r="Y101" s="88">
        <f>O105-(C107+I101-L101)</f>
        <v>-37924916</v>
      </c>
    </row>
    <row r="102" spans="1:25">
      <c r="A102" s="186" t="s">
        <v>90</v>
      </c>
      <c r="C102" s="88">
        <v>16349577</v>
      </c>
      <c r="D102" s="54"/>
      <c r="E102" s="88">
        <v>80264799424</v>
      </c>
      <c r="F102" s="88"/>
      <c r="G102" s="5">
        <v>81749053998</v>
      </c>
      <c r="H102" s="88"/>
      <c r="I102" s="88">
        <v>0</v>
      </c>
      <c r="J102" s="88">
        <v>0</v>
      </c>
      <c r="K102" s="187"/>
      <c r="L102" s="88">
        <v>2429740</v>
      </c>
      <c r="M102" s="88">
        <v>12587912621</v>
      </c>
      <c r="N102" s="88"/>
      <c r="O102" s="88">
        <v>13919837</v>
      </c>
      <c r="P102" s="88"/>
      <c r="Q102" s="102" t="s">
        <v>653</v>
      </c>
      <c r="R102" s="88"/>
      <c r="S102" s="88">
        <v>68336503435</v>
      </c>
      <c r="T102" s="88"/>
      <c r="U102" s="5">
        <v>58419872983</v>
      </c>
      <c r="V102" s="187"/>
      <c r="W102" s="12">
        <f>U102/درآمدها!$J$5</f>
        <v>6.1598670075120893E-3</v>
      </c>
      <c r="X102" s="188"/>
      <c r="Y102" s="88">
        <f>O106-(C108+I102-L102)</f>
        <v>35089720</v>
      </c>
    </row>
    <row r="103" spans="1:25">
      <c r="A103" s="186" t="s">
        <v>204</v>
      </c>
      <c r="C103" s="88">
        <v>4271927</v>
      </c>
      <c r="D103" s="88"/>
      <c r="E103" s="88">
        <v>105088499018</v>
      </c>
      <c r="F103" s="88"/>
      <c r="G103" s="5">
        <v>115929696641</v>
      </c>
      <c r="H103" s="88"/>
      <c r="I103" s="88">
        <v>52245</v>
      </c>
      <c r="J103" s="88">
        <v>1439032569</v>
      </c>
      <c r="K103" s="187"/>
      <c r="L103" s="88">
        <v>201402</v>
      </c>
      <c r="M103" s="88">
        <v>5607690282</v>
      </c>
      <c r="N103" s="88"/>
      <c r="O103" s="88">
        <v>4122770</v>
      </c>
      <c r="P103" s="88"/>
      <c r="Q103" s="110" t="s">
        <v>654</v>
      </c>
      <c r="R103" s="88"/>
      <c r="S103" s="54">
        <v>101571789247</v>
      </c>
      <c r="T103" s="88"/>
      <c r="U103" s="64">
        <v>109218083172</v>
      </c>
      <c r="V103" s="187"/>
      <c r="W103" s="12">
        <f>U103/درآمدها!$J$5</f>
        <v>1.1516096026957946E-2</v>
      </c>
      <c r="X103" s="188"/>
      <c r="Y103" s="88">
        <f>O107-(C109+I103-L103)</f>
        <v>44534449</v>
      </c>
    </row>
    <row r="104" spans="1:25">
      <c r="A104" s="186" t="s">
        <v>137</v>
      </c>
      <c r="C104" s="88">
        <v>10720716</v>
      </c>
      <c r="D104" s="88"/>
      <c r="E104" s="88">
        <v>50817621591</v>
      </c>
      <c r="F104" s="88"/>
      <c r="G104" s="5">
        <v>43043331144</v>
      </c>
      <c r="H104" s="88"/>
      <c r="I104" s="88">
        <v>132334</v>
      </c>
      <c r="J104" s="88">
        <v>588108214</v>
      </c>
      <c r="K104" s="187"/>
      <c r="L104" s="88">
        <v>121131</v>
      </c>
      <c r="M104" s="88">
        <v>502468177</v>
      </c>
      <c r="N104" s="88"/>
      <c r="O104" s="88">
        <v>10731919</v>
      </c>
      <c r="P104" s="88"/>
      <c r="Q104" s="110" t="s">
        <v>655</v>
      </c>
      <c r="R104" s="88"/>
      <c r="S104" s="88">
        <v>50831989939</v>
      </c>
      <c r="T104" s="88"/>
      <c r="U104" s="5">
        <v>43557705650</v>
      </c>
      <c r="V104" s="187"/>
      <c r="W104" s="12">
        <f>U104/درآمدها!$J$5</f>
        <v>4.5927808510373728E-3</v>
      </c>
      <c r="X104" s="188"/>
      <c r="Y104" s="88">
        <f>O108-(C110+I104-L104)</f>
        <v>8996700</v>
      </c>
    </row>
    <row r="105" spans="1:25">
      <c r="A105" s="186" t="s">
        <v>197</v>
      </c>
      <c r="C105" s="88">
        <v>8366797</v>
      </c>
      <c r="D105" s="88"/>
      <c r="E105" s="88">
        <v>51051606078</v>
      </c>
      <c r="F105" s="88"/>
      <c r="G105" s="5">
        <v>58884463073</v>
      </c>
      <c r="H105" s="88"/>
      <c r="I105" s="88">
        <v>152545</v>
      </c>
      <c r="J105" s="88">
        <v>1095975748</v>
      </c>
      <c r="K105" s="187"/>
      <c r="L105" s="88">
        <v>89719</v>
      </c>
      <c r="M105" s="88">
        <v>587192095</v>
      </c>
      <c r="N105" s="88"/>
      <c r="O105" s="88">
        <v>8429623</v>
      </c>
      <c r="P105" s="88"/>
      <c r="Q105" s="111" t="s">
        <v>656</v>
      </c>
      <c r="R105" s="88"/>
      <c r="S105" s="88">
        <v>51598404566</v>
      </c>
      <c r="T105" s="88"/>
      <c r="U105" s="5">
        <v>55304480508</v>
      </c>
      <c r="V105" s="187"/>
      <c r="W105" s="12">
        <f>U105/درآمدها!$J$5</f>
        <v>5.8313759933705783E-3</v>
      </c>
      <c r="X105" s="188"/>
      <c r="Y105" s="88"/>
    </row>
    <row r="106" spans="1:25">
      <c r="A106" s="186" t="s">
        <v>478</v>
      </c>
      <c r="C106" s="88">
        <v>22591449</v>
      </c>
      <c r="D106" s="88"/>
      <c r="E106" s="88">
        <v>31577253853</v>
      </c>
      <c r="F106" s="88"/>
      <c r="G106" s="5">
        <v>26544209321</v>
      </c>
      <c r="H106" s="88"/>
      <c r="I106" s="88">
        <v>24586114</v>
      </c>
      <c r="J106" s="88">
        <v>30458406862</v>
      </c>
      <c r="K106" s="187"/>
      <c r="L106" s="88">
        <v>526553</v>
      </c>
      <c r="M106" s="88">
        <v>605845600</v>
      </c>
      <c r="N106" s="88"/>
      <c r="O106" s="88">
        <v>46651010</v>
      </c>
      <c r="P106" s="88"/>
      <c r="Q106" s="102" t="s">
        <v>657</v>
      </c>
      <c r="R106" s="88"/>
      <c r="S106" s="88">
        <v>61343275158</v>
      </c>
      <c r="T106" s="88"/>
      <c r="U106" s="5">
        <v>53793186331</v>
      </c>
      <c r="V106" s="187"/>
      <c r="W106" s="12">
        <f>U106/درآمدها!$J$5</f>
        <v>5.6720231796070766E-3</v>
      </c>
      <c r="X106" s="188"/>
      <c r="Y106" s="88">
        <f>O110-(C112+I106-L106)</f>
        <v>-24104558</v>
      </c>
    </row>
    <row r="107" spans="1:25">
      <c r="A107" s="186" t="s">
        <v>176</v>
      </c>
      <c r="C107" s="88">
        <v>46293817</v>
      </c>
      <c r="D107" s="88"/>
      <c r="E107" s="88">
        <v>52024030345</v>
      </c>
      <c r="F107" s="88"/>
      <c r="G107" s="5">
        <v>67318299488</v>
      </c>
      <c r="H107" s="88"/>
      <c r="I107" s="88">
        <v>0</v>
      </c>
      <c r="J107" s="88">
        <v>0</v>
      </c>
      <c r="K107" s="187"/>
      <c r="L107" s="88">
        <v>0</v>
      </c>
      <c r="M107" s="88">
        <v>0</v>
      </c>
      <c r="N107" s="88"/>
      <c r="O107" s="88">
        <v>46293817</v>
      </c>
      <c r="P107" s="88"/>
      <c r="Q107" s="102" t="s">
        <v>495</v>
      </c>
      <c r="R107" s="88"/>
      <c r="S107" s="88">
        <v>52024030345</v>
      </c>
      <c r="T107" s="88"/>
      <c r="U107" s="5">
        <v>67318299488</v>
      </c>
      <c r="V107" s="187"/>
      <c r="W107" s="12">
        <f>U107/درآمدها!$J$5</f>
        <v>7.0981286135048151E-3</v>
      </c>
      <c r="X107" s="188"/>
      <c r="Y107" s="88">
        <f>O111-(C113+I107-L107)</f>
        <v>322932</v>
      </c>
    </row>
    <row r="108" spans="1:25">
      <c r="A108" s="186" t="s">
        <v>195</v>
      </c>
      <c r="C108" s="88">
        <v>13991030</v>
      </c>
      <c r="D108" s="88"/>
      <c r="E108" s="88">
        <v>73807440657</v>
      </c>
      <c r="F108" s="88"/>
      <c r="G108" s="5">
        <v>66326218902</v>
      </c>
      <c r="H108" s="88"/>
      <c r="I108" s="88">
        <v>255115</v>
      </c>
      <c r="J108" s="88">
        <v>1288215406</v>
      </c>
      <c r="K108" s="187"/>
      <c r="L108" s="88">
        <v>109134</v>
      </c>
      <c r="M108" s="88">
        <v>521696284</v>
      </c>
      <c r="N108" s="88"/>
      <c r="O108" s="88">
        <v>14137011</v>
      </c>
      <c r="P108" s="88"/>
      <c r="Q108" s="102" t="s">
        <v>658</v>
      </c>
      <c r="R108" s="88"/>
      <c r="S108" s="88">
        <v>74520378377</v>
      </c>
      <c r="T108" s="88"/>
      <c r="U108" s="5">
        <v>68016015602</v>
      </c>
      <c r="V108" s="187"/>
      <c r="W108" s="12">
        <f>U108/درآمدها!$J$5</f>
        <v>7.1716967034677771E-3</v>
      </c>
      <c r="X108" s="188"/>
      <c r="Y108" s="88">
        <f>O112-(C114+I108-L108)</f>
        <v>6916749</v>
      </c>
    </row>
    <row r="109" spans="1:25">
      <c r="A109" s="186" t="s">
        <v>488</v>
      </c>
      <c r="C109" s="88">
        <v>1908525</v>
      </c>
      <c r="D109" s="88"/>
      <c r="E109" s="88">
        <v>7556672474</v>
      </c>
      <c r="F109" s="88"/>
      <c r="G109" s="5">
        <v>4868136366</v>
      </c>
      <c r="H109" s="88"/>
      <c r="I109" s="88">
        <v>34803</v>
      </c>
      <c r="J109" s="88">
        <v>84370244</v>
      </c>
      <c r="K109" s="187"/>
      <c r="L109" s="88">
        <v>1943328</v>
      </c>
      <c r="M109" s="88">
        <v>0</v>
      </c>
      <c r="N109" s="88"/>
      <c r="O109" s="88">
        <v>0</v>
      </c>
      <c r="P109" s="88"/>
      <c r="Q109" s="88">
        <v>0</v>
      </c>
      <c r="R109" s="88"/>
      <c r="S109" s="88">
        <v>0</v>
      </c>
      <c r="T109" s="88"/>
      <c r="U109" s="5">
        <v>0</v>
      </c>
      <c r="V109" s="187"/>
      <c r="W109" s="12">
        <f>U109/درآمدها!$J$5</f>
        <v>0</v>
      </c>
      <c r="X109" s="188"/>
      <c r="Y109" s="88">
        <f>O113-(C115+I109-L109)</f>
        <v>-9373692</v>
      </c>
    </row>
    <row r="110" spans="1:25">
      <c r="A110" s="186" t="s">
        <v>479</v>
      </c>
      <c r="C110" s="88">
        <v>5129108</v>
      </c>
      <c r="D110" s="88"/>
      <c r="E110" s="88">
        <v>24561582813</v>
      </c>
      <c r="F110" s="88"/>
      <c r="G110" s="5">
        <v>18691430238</v>
      </c>
      <c r="H110" s="88"/>
      <c r="I110" s="88">
        <v>4703081</v>
      </c>
      <c r="J110" s="88">
        <v>10652339097</v>
      </c>
      <c r="K110" s="187"/>
      <c r="L110" s="88">
        <v>56929</v>
      </c>
      <c r="M110" s="88">
        <v>211801122</v>
      </c>
      <c r="N110" s="88"/>
      <c r="O110" s="88">
        <v>9775260</v>
      </c>
      <c r="P110" s="88"/>
      <c r="Q110" s="102" t="s">
        <v>659</v>
      </c>
      <c r="R110" s="88"/>
      <c r="S110" s="88">
        <v>44543087990</v>
      </c>
      <c r="T110" s="88"/>
      <c r="U110" s="5">
        <v>35175891877</v>
      </c>
      <c r="V110" s="187"/>
      <c r="W110" s="12">
        <f>U110/درآمدها!$J$5</f>
        <v>3.7089915600466588E-3</v>
      </c>
      <c r="X110" s="188"/>
      <c r="Y110" s="88"/>
    </row>
    <row r="111" spans="1:25">
      <c r="A111" s="186" t="s">
        <v>152</v>
      </c>
      <c r="C111" s="88">
        <v>1768450</v>
      </c>
      <c r="D111" s="88"/>
      <c r="E111" s="88">
        <v>50662998316</v>
      </c>
      <c r="F111" s="88"/>
      <c r="G111" s="5">
        <v>61474732460</v>
      </c>
      <c r="H111" s="88"/>
      <c r="I111" s="88">
        <v>32249</v>
      </c>
      <c r="J111" s="88">
        <v>1172626422</v>
      </c>
      <c r="K111" s="187"/>
      <c r="L111" s="88">
        <v>20097</v>
      </c>
      <c r="M111" s="88">
        <v>692188684</v>
      </c>
      <c r="N111" s="88"/>
      <c r="O111" s="88">
        <v>1780602</v>
      </c>
      <c r="P111" s="88"/>
      <c r="Q111" s="102" t="s">
        <v>660</v>
      </c>
      <c r="R111" s="88"/>
      <c r="S111" s="88">
        <v>51257104646</v>
      </c>
      <c r="T111" s="88"/>
      <c r="U111" s="5">
        <v>60941355409</v>
      </c>
      <c r="V111" s="187"/>
      <c r="W111" s="12">
        <f>U111/درآمدها!$J$5</f>
        <v>6.4257353775179389E-3</v>
      </c>
      <c r="X111" s="188"/>
      <c r="Y111" s="88">
        <f>O115-(C117+I111-L111)</f>
        <v>9290307</v>
      </c>
    </row>
    <row r="112" spans="1:25">
      <c r="A112" s="186" t="s">
        <v>154</v>
      </c>
      <c r="C112" s="88">
        <v>9820257</v>
      </c>
      <c r="D112" s="88"/>
      <c r="E112" s="88">
        <v>47088238334</v>
      </c>
      <c r="F112" s="88"/>
      <c r="G112" s="5">
        <v>45304636655</v>
      </c>
      <c r="H112" s="88"/>
      <c r="I112" s="88">
        <v>121219</v>
      </c>
      <c r="J112" s="88">
        <v>566951657</v>
      </c>
      <c r="K112" s="187"/>
      <c r="L112" s="88">
        <v>110957</v>
      </c>
      <c r="M112" s="88">
        <v>485130422</v>
      </c>
      <c r="N112" s="88"/>
      <c r="O112" s="88">
        <v>9830519</v>
      </c>
      <c r="P112" s="88"/>
      <c r="Q112" s="102" t="s">
        <v>661</v>
      </c>
      <c r="R112" s="88"/>
      <c r="S112" s="88">
        <v>47123309523</v>
      </c>
      <c r="T112" s="88"/>
      <c r="U112" s="5">
        <v>42654899657</v>
      </c>
      <c r="V112" s="187"/>
      <c r="W112" s="12">
        <f>U112/درآمدها!$J$5</f>
        <v>4.4975878188292543E-3</v>
      </c>
      <c r="X112" s="188"/>
      <c r="Y112" s="88">
        <f>O116-(C118+I112-L112)</f>
        <v>200963</v>
      </c>
    </row>
    <row r="113" spans="1:25">
      <c r="A113" s="186" t="s">
        <v>118</v>
      </c>
      <c r="C113" s="88">
        <v>1457670</v>
      </c>
      <c r="D113" s="88"/>
      <c r="E113" s="88">
        <v>15937407244</v>
      </c>
      <c r="F113" s="88"/>
      <c r="G113" s="5">
        <v>25661734454</v>
      </c>
      <c r="H113" s="88"/>
      <c r="I113" s="88">
        <v>26579</v>
      </c>
      <c r="J113" s="88">
        <v>494812585</v>
      </c>
      <c r="K113" s="187"/>
      <c r="L113" s="88">
        <v>16565</v>
      </c>
      <c r="M113" s="88">
        <v>227960523</v>
      </c>
      <c r="N113" s="88"/>
      <c r="O113" s="88">
        <v>1467684</v>
      </c>
      <c r="P113" s="88"/>
      <c r="Q113" s="102" t="s">
        <v>662</v>
      </c>
      <c r="R113" s="88"/>
      <c r="S113" s="88">
        <v>16248827608</v>
      </c>
      <c r="T113" s="88"/>
      <c r="U113" s="5">
        <v>19258156903</v>
      </c>
      <c r="V113" s="187"/>
      <c r="W113" s="12">
        <f>U113/درآمدها!$J$5</f>
        <v>2.0306049855123988E-3</v>
      </c>
      <c r="X113" s="188"/>
      <c r="Y113" s="88">
        <f>O117-(C119+I113-L113)</f>
        <v>-327996</v>
      </c>
    </row>
    <row r="114" spans="1:25">
      <c r="A114" s="176" t="s">
        <v>187</v>
      </c>
      <c r="C114" s="88">
        <v>2767789</v>
      </c>
      <c r="D114" s="88"/>
      <c r="E114" s="88">
        <v>55503825405</v>
      </c>
      <c r="F114" s="88"/>
      <c r="G114" s="5">
        <v>65068733504</v>
      </c>
      <c r="H114" s="88"/>
      <c r="I114" s="88">
        <v>49053</v>
      </c>
      <c r="J114" s="88">
        <v>1228046897</v>
      </c>
      <c r="K114" s="187"/>
      <c r="L114" s="88">
        <v>329222</v>
      </c>
      <c r="M114" s="88">
        <v>7163063617</v>
      </c>
      <c r="N114" s="88"/>
      <c r="O114" s="88">
        <v>2487620</v>
      </c>
      <c r="P114" s="88"/>
      <c r="Q114" s="102" t="s">
        <v>663</v>
      </c>
      <c r="R114" s="88"/>
      <c r="S114" s="88">
        <v>50101262398</v>
      </c>
      <c r="T114" s="88"/>
      <c r="U114" s="5">
        <v>53660164946</v>
      </c>
      <c r="V114" s="187"/>
      <c r="W114" s="12">
        <f>U114/درآمدها!$J$5</f>
        <v>5.6579972326319177E-3</v>
      </c>
      <c r="X114" s="188"/>
      <c r="Y114" s="88"/>
    </row>
    <row r="115" spans="1:25">
      <c r="A115" s="176" t="s">
        <v>489</v>
      </c>
      <c r="C115" s="88">
        <v>12749901</v>
      </c>
      <c r="D115" s="88"/>
      <c r="E115" s="88">
        <v>45066278870</v>
      </c>
      <c r="F115" s="88"/>
      <c r="G115" s="5">
        <v>40911798182</v>
      </c>
      <c r="H115" s="88"/>
      <c r="I115" s="88">
        <v>162876</v>
      </c>
      <c r="J115" s="88">
        <v>555247826</v>
      </c>
      <c r="K115" s="187"/>
      <c r="L115" s="88">
        <v>352835</v>
      </c>
      <c r="M115" s="88">
        <v>1230216696</v>
      </c>
      <c r="N115" s="88"/>
      <c r="O115" s="88">
        <v>12559942</v>
      </c>
      <c r="P115" s="88"/>
      <c r="Q115" s="102" t="s">
        <v>664</v>
      </c>
      <c r="R115" s="88"/>
      <c r="S115" s="88">
        <v>44374941908</v>
      </c>
      <c r="T115" s="88"/>
      <c r="U115" s="5">
        <v>43860543946</v>
      </c>
      <c r="V115" s="187"/>
      <c r="W115" s="12">
        <f>U115/درآمدها!$J$5</f>
        <v>4.6247125128656072E-3</v>
      </c>
      <c r="X115" s="188"/>
      <c r="Y115" s="88"/>
    </row>
    <row r="116" spans="1:25">
      <c r="A116" s="186" t="s">
        <v>120</v>
      </c>
      <c r="C116" s="88">
        <v>3025674</v>
      </c>
      <c r="D116" s="88"/>
      <c r="E116" s="88">
        <v>20336908020</v>
      </c>
      <c r="F116" s="88"/>
      <c r="G116" s="5">
        <v>24903517868</v>
      </c>
      <c r="H116" s="88"/>
      <c r="I116" s="88">
        <v>3294831</v>
      </c>
      <c r="J116" s="88">
        <v>326131037</v>
      </c>
      <c r="K116" s="187"/>
      <c r="L116" s="88">
        <v>3348</v>
      </c>
      <c r="M116" s="88">
        <v>28777821</v>
      </c>
      <c r="N116" s="88"/>
      <c r="O116" s="88">
        <v>6317157</v>
      </c>
      <c r="P116" s="88"/>
      <c r="Q116" s="102" t="s">
        <v>665</v>
      </c>
      <c r="R116" s="88"/>
      <c r="S116" s="88">
        <v>42166301364</v>
      </c>
      <c r="T116" s="88"/>
      <c r="U116" s="5">
        <v>54946236768</v>
      </c>
      <c r="V116" s="187"/>
      <c r="W116" s="12">
        <f>U116/درآمدها!$J$5</f>
        <v>5.7936023098277218E-3</v>
      </c>
      <c r="X116" s="188"/>
      <c r="Y116" s="88">
        <f>O120-(C122+I116-L116)</f>
        <v>-5456754</v>
      </c>
    </row>
    <row r="117" spans="1:25">
      <c r="A117" s="186" t="s">
        <v>480</v>
      </c>
      <c r="C117" s="88">
        <v>3257483</v>
      </c>
      <c r="D117" s="88"/>
      <c r="E117" s="88">
        <v>18268126825</v>
      </c>
      <c r="F117" s="88"/>
      <c r="G117" s="5">
        <v>17809555373</v>
      </c>
      <c r="H117" s="88"/>
      <c r="I117" s="88">
        <v>0</v>
      </c>
      <c r="J117" s="88">
        <v>0</v>
      </c>
      <c r="K117" s="187"/>
      <c r="L117" s="88">
        <v>3257483</v>
      </c>
      <c r="M117" s="88">
        <v>0</v>
      </c>
      <c r="N117" s="88"/>
      <c r="O117" s="88">
        <v>0</v>
      </c>
      <c r="P117" s="88"/>
      <c r="Q117" s="88">
        <v>0</v>
      </c>
      <c r="R117" s="88"/>
      <c r="S117" s="88">
        <v>0</v>
      </c>
      <c r="T117" s="88"/>
      <c r="U117" s="5">
        <v>0</v>
      </c>
      <c r="V117" s="187"/>
      <c r="W117" s="12">
        <f>U117/درآمدها!$J$5</f>
        <v>0</v>
      </c>
      <c r="X117" s="188"/>
      <c r="Y117" s="88">
        <f>O121-(C123+I117-L117)</f>
        <v>7764975</v>
      </c>
    </row>
    <row r="118" spans="1:25">
      <c r="A118" s="176" t="s">
        <v>151</v>
      </c>
      <c r="C118" s="88">
        <v>6105932</v>
      </c>
      <c r="D118" s="88"/>
      <c r="E118" s="88">
        <v>111889617724</v>
      </c>
      <c r="F118" s="88"/>
      <c r="G118" s="5">
        <v>97417107361</v>
      </c>
      <c r="H118" s="88"/>
      <c r="I118" s="88">
        <v>89945</v>
      </c>
      <c r="J118" s="88">
        <v>1437715536</v>
      </c>
      <c r="K118" s="187"/>
      <c r="L118" s="88">
        <v>126907</v>
      </c>
      <c r="M118" s="88">
        <v>1893708122</v>
      </c>
      <c r="N118" s="88"/>
      <c r="O118" s="88">
        <v>6068970</v>
      </c>
      <c r="P118" s="88"/>
      <c r="Q118" s="102" t="s">
        <v>666</v>
      </c>
      <c r="R118" s="88"/>
      <c r="S118" s="88">
        <v>111006107083</v>
      </c>
      <c r="T118" s="88"/>
      <c r="U118" s="5">
        <v>91156508990</v>
      </c>
      <c r="V118" s="187"/>
      <c r="W118" s="12">
        <f>U118/درآمدها!$J$5</f>
        <v>9.6116602720255559E-3</v>
      </c>
      <c r="X118" s="188"/>
      <c r="Y118" s="88"/>
    </row>
    <row r="119" spans="1:25">
      <c r="A119" s="186" t="s">
        <v>150</v>
      </c>
      <c r="C119" s="88">
        <v>317982</v>
      </c>
      <c r="D119" s="88"/>
      <c r="E119" s="88">
        <v>7526578789</v>
      </c>
      <c r="F119" s="88"/>
      <c r="G119" s="5">
        <v>5411460924</v>
      </c>
      <c r="H119" s="88"/>
      <c r="I119" s="88">
        <v>1184393</v>
      </c>
      <c r="J119" s="88">
        <v>21405045694</v>
      </c>
      <c r="K119" s="187"/>
      <c r="L119" s="88">
        <v>22910</v>
      </c>
      <c r="M119" s="88">
        <v>407825459</v>
      </c>
      <c r="N119" s="88"/>
      <c r="O119" s="88">
        <v>1479465</v>
      </c>
      <c r="P119" s="88"/>
      <c r="Q119" s="102" t="s">
        <v>667</v>
      </c>
      <c r="R119" s="88"/>
      <c r="S119" s="88">
        <v>28486056243</v>
      </c>
      <c r="T119" s="88"/>
      <c r="U119" s="5">
        <v>26442506059</v>
      </c>
      <c r="V119" s="187"/>
      <c r="W119" s="12">
        <f>U119/درآمدها!$J$5</f>
        <v>2.7881320576676172E-3</v>
      </c>
      <c r="X119" s="188"/>
      <c r="Y119" s="88">
        <f>O123-(C125+I119-L119)</f>
        <v>2131008</v>
      </c>
    </row>
    <row r="120" spans="1:25">
      <c r="A120" s="186" t="s">
        <v>510</v>
      </c>
      <c r="C120" s="88">
        <v>3155003</v>
      </c>
      <c r="D120" s="88"/>
      <c r="E120" s="88">
        <v>39730726268</v>
      </c>
      <c r="F120" s="88"/>
      <c r="G120" s="5">
        <v>30421438106</v>
      </c>
      <c r="H120" s="88"/>
      <c r="I120" s="88">
        <v>0</v>
      </c>
      <c r="J120" s="88">
        <v>0</v>
      </c>
      <c r="K120" s="187"/>
      <c r="L120" s="88">
        <v>35212</v>
      </c>
      <c r="M120" s="88">
        <v>322546532</v>
      </c>
      <c r="N120" s="88"/>
      <c r="O120" s="88">
        <v>3119791</v>
      </c>
      <c r="P120" s="88"/>
      <c r="Q120" s="102" t="s">
        <v>668</v>
      </c>
      <c r="R120" s="88"/>
      <c r="S120" s="88">
        <v>39287304080</v>
      </c>
      <c r="T120" s="88"/>
      <c r="U120" s="5">
        <v>28531299844</v>
      </c>
      <c r="V120" s="187"/>
      <c r="W120" s="12">
        <f>U120/درآمدها!$J$5</f>
        <v>3.0083771774312628E-3</v>
      </c>
      <c r="X120" s="188"/>
      <c r="Y120" s="88">
        <f>O124-(C126+I120-L120)</f>
        <v>3605028</v>
      </c>
    </row>
    <row r="121" spans="1:25">
      <c r="A121" s="186" t="s">
        <v>435</v>
      </c>
      <c r="C121" s="88">
        <v>9730624</v>
      </c>
      <c r="D121" s="88"/>
      <c r="E121" s="88">
        <v>56183981643</v>
      </c>
      <c r="F121" s="88"/>
      <c r="G121" s="5">
        <v>63066178654</v>
      </c>
      <c r="H121" s="88"/>
      <c r="I121" s="88">
        <v>120113</v>
      </c>
      <c r="J121" s="88">
        <v>861434283</v>
      </c>
      <c r="K121" s="187"/>
      <c r="L121" s="88">
        <v>82436</v>
      </c>
      <c r="M121" s="88">
        <v>429087856</v>
      </c>
      <c r="N121" s="88"/>
      <c r="O121" s="88">
        <v>9768301</v>
      </c>
      <c r="P121" s="88"/>
      <c r="Q121" s="102" t="s">
        <v>669</v>
      </c>
      <c r="R121" s="88"/>
      <c r="S121" s="88">
        <v>56568030741</v>
      </c>
      <c r="T121" s="88"/>
      <c r="U121" s="5">
        <v>50395832176</v>
      </c>
      <c r="V121" s="187"/>
      <c r="W121" s="12">
        <f>U121/درآمدها!$J$5</f>
        <v>5.3138017610444522E-3</v>
      </c>
      <c r="X121" s="188"/>
      <c r="Y121" s="88">
        <f>O125-(C127+I121-L121)</f>
        <v>-10729596</v>
      </c>
    </row>
    <row r="122" spans="1:25">
      <c r="A122" s="176" t="s">
        <v>129</v>
      </c>
      <c r="C122" s="88">
        <v>5285062</v>
      </c>
      <c r="D122" s="88"/>
      <c r="E122" s="88">
        <v>39080797791</v>
      </c>
      <c r="F122" s="88"/>
      <c r="G122" s="5">
        <v>36407558060</v>
      </c>
      <c r="H122" s="88"/>
      <c r="I122" s="88">
        <v>92330</v>
      </c>
      <c r="J122" s="88">
        <v>658122886</v>
      </c>
      <c r="K122" s="187"/>
      <c r="L122" s="88">
        <v>47417</v>
      </c>
      <c r="M122" s="88">
        <v>315876095</v>
      </c>
      <c r="N122" s="88"/>
      <c r="O122" s="88">
        <v>5329975</v>
      </c>
      <c r="P122" s="88"/>
      <c r="Q122" s="102" t="s">
        <v>670</v>
      </c>
      <c r="R122" s="88"/>
      <c r="S122" s="88">
        <v>39388509101</v>
      </c>
      <c r="T122" s="88"/>
      <c r="U122" s="5">
        <v>35763266134</v>
      </c>
      <c r="V122" s="187"/>
      <c r="W122" s="12">
        <f>U122/درآمدها!$J$5</f>
        <v>3.7709250618159812E-3</v>
      </c>
      <c r="X122" s="188"/>
      <c r="Y122" s="88"/>
    </row>
    <row r="123" spans="1:25">
      <c r="A123" s="186" t="s">
        <v>226</v>
      </c>
      <c r="C123" s="88">
        <v>5260809</v>
      </c>
      <c r="D123" s="88"/>
      <c r="E123" s="88">
        <v>33799731004</v>
      </c>
      <c r="F123" s="88"/>
      <c r="G123" s="5">
        <v>31743108624</v>
      </c>
      <c r="H123" s="88"/>
      <c r="I123" s="88">
        <v>95916</v>
      </c>
      <c r="J123" s="88">
        <v>518090863</v>
      </c>
      <c r="K123" s="187"/>
      <c r="L123" s="88">
        <v>40859</v>
      </c>
      <c r="M123" s="88">
        <v>216565971</v>
      </c>
      <c r="N123" s="88"/>
      <c r="O123" s="88">
        <v>5315866</v>
      </c>
      <c r="P123" s="88"/>
      <c r="Q123" s="102" t="s">
        <v>671</v>
      </c>
      <c r="R123" s="88"/>
      <c r="S123" s="88">
        <v>34056058965</v>
      </c>
      <c r="T123" s="88"/>
      <c r="U123" s="5">
        <v>26474025356</v>
      </c>
      <c r="V123" s="187"/>
      <c r="W123" s="12">
        <f>U123/درآمدها!$J$5</f>
        <v>2.7914554931318947E-3</v>
      </c>
      <c r="X123" s="188"/>
      <c r="Y123" s="88">
        <f t="shared" ref="Y123:Y146" si="3">O127-(C129+I123-L123)</f>
        <v>11023752</v>
      </c>
    </row>
    <row r="124" spans="1:25">
      <c r="A124" s="186" t="s">
        <v>116</v>
      </c>
      <c r="C124" s="88">
        <v>4024319</v>
      </c>
      <c r="D124" s="88"/>
      <c r="E124" s="88">
        <v>66963348371</v>
      </c>
      <c r="F124" s="88"/>
      <c r="G124" s="5">
        <v>63045899000</v>
      </c>
      <c r="H124" s="88"/>
      <c r="I124" s="88">
        <v>0</v>
      </c>
      <c r="J124" s="88">
        <v>0</v>
      </c>
      <c r="K124" s="187"/>
      <c r="L124" s="88">
        <v>44915</v>
      </c>
      <c r="M124" s="88">
        <v>807220651</v>
      </c>
      <c r="N124" s="88"/>
      <c r="O124" s="88">
        <v>3979404</v>
      </c>
      <c r="P124" s="88"/>
      <c r="Q124" s="102" t="s">
        <v>672</v>
      </c>
      <c r="R124" s="88"/>
      <c r="S124" s="88">
        <v>66215977501</v>
      </c>
      <c r="T124" s="88"/>
      <c r="U124" s="5">
        <v>71717322287</v>
      </c>
      <c r="V124" s="187"/>
      <c r="W124" s="12">
        <f>U124/درآمدها!$J$5</f>
        <v>7.5619672701335077E-3</v>
      </c>
      <c r="X124" s="188"/>
      <c r="Y124" s="88">
        <f t="shared" si="3"/>
        <v>927240</v>
      </c>
    </row>
    <row r="125" spans="1:25">
      <c r="A125" s="186" t="s">
        <v>227</v>
      </c>
      <c r="C125" s="88">
        <v>2023375</v>
      </c>
      <c r="D125" s="88"/>
      <c r="E125" s="88">
        <v>60155099091</v>
      </c>
      <c r="F125" s="88"/>
      <c r="G125" s="5">
        <v>61285405446</v>
      </c>
      <c r="H125" s="88"/>
      <c r="I125" s="88">
        <v>0</v>
      </c>
      <c r="J125" s="88">
        <v>0</v>
      </c>
      <c r="K125" s="187"/>
      <c r="L125" s="88">
        <v>827226</v>
      </c>
      <c r="M125" s="88">
        <v>24036710950</v>
      </c>
      <c r="N125" s="88"/>
      <c r="O125" s="88">
        <v>1196149</v>
      </c>
      <c r="P125" s="88"/>
      <c r="Q125" s="102" t="s">
        <v>673</v>
      </c>
      <c r="R125" s="88"/>
      <c r="S125" s="88">
        <v>35561604557</v>
      </c>
      <c r="T125" s="88"/>
      <c r="U125" s="5">
        <v>34719731875</v>
      </c>
      <c r="V125" s="187"/>
      <c r="W125" s="12">
        <f>U125/درآمدها!$J$5</f>
        <v>3.6608934591267181E-3</v>
      </c>
      <c r="X125" s="188"/>
      <c r="Y125" s="88">
        <f t="shared" si="3"/>
        <v>-3538164</v>
      </c>
    </row>
    <row r="126" spans="1:25">
      <c r="A126" s="186" t="s">
        <v>117</v>
      </c>
      <c r="C126" s="88">
        <v>409588</v>
      </c>
      <c r="D126" s="88"/>
      <c r="E126" s="88">
        <v>5188265819</v>
      </c>
      <c r="F126" s="88"/>
      <c r="G126" s="5">
        <v>5740828417</v>
      </c>
      <c r="H126" s="88"/>
      <c r="I126" s="88">
        <v>7465</v>
      </c>
      <c r="J126" s="88">
        <v>107331282</v>
      </c>
      <c r="K126" s="187"/>
      <c r="L126" s="88">
        <v>4312</v>
      </c>
      <c r="M126" s="88">
        <v>59512487</v>
      </c>
      <c r="N126" s="88"/>
      <c r="O126" s="88">
        <v>412741</v>
      </c>
      <c r="P126" s="88"/>
      <c r="Q126" s="102" t="s">
        <v>674</v>
      </c>
      <c r="R126" s="88"/>
      <c r="S126" s="88">
        <v>5240844792</v>
      </c>
      <c r="T126" s="88"/>
      <c r="U126" s="5">
        <v>5637318530</v>
      </c>
      <c r="V126" s="187"/>
      <c r="W126" s="12">
        <f>U126/درآمدها!$J$5</f>
        <v>5.9440616096321293E-4</v>
      </c>
      <c r="X126" s="188"/>
      <c r="Y126" s="88">
        <f t="shared" si="3"/>
        <v>-516832</v>
      </c>
    </row>
    <row r="127" spans="1:25">
      <c r="A127" s="186" t="s">
        <v>461</v>
      </c>
      <c r="C127" s="88">
        <v>11888068</v>
      </c>
      <c r="D127" s="88"/>
      <c r="E127" s="88">
        <v>214664069701</v>
      </c>
      <c r="F127" s="88"/>
      <c r="G127" s="5">
        <v>270262428479</v>
      </c>
      <c r="H127" s="88"/>
      <c r="I127" s="88">
        <v>150441</v>
      </c>
      <c r="J127" s="88">
        <v>3407423304</v>
      </c>
      <c r="K127" s="187"/>
      <c r="L127" s="88">
        <v>191624</v>
      </c>
      <c r="M127" s="88">
        <v>4291079165</v>
      </c>
      <c r="N127" s="88"/>
      <c r="O127" s="88">
        <v>11846885</v>
      </c>
      <c r="P127" s="88"/>
      <c r="Q127" s="102" t="s">
        <v>675</v>
      </c>
      <c r="R127" s="88"/>
      <c r="S127" s="88">
        <v>214607733518</v>
      </c>
      <c r="T127" s="88"/>
      <c r="U127" s="5">
        <v>237176616135</v>
      </c>
      <c r="V127" s="187"/>
      <c r="W127" s="12">
        <f>U127/درآمدها!$J$5</f>
        <v>2.5008209331582862E-2</v>
      </c>
      <c r="X127" s="188"/>
      <c r="Y127" s="88">
        <f t="shared" si="3"/>
        <v>1120678</v>
      </c>
    </row>
    <row r="128" spans="1:25">
      <c r="A128" s="186" t="s">
        <v>135</v>
      </c>
      <c r="C128" s="88">
        <v>352585</v>
      </c>
      <c r="D128" s="88"/>
      <c r="E128" s="88">
        <v>15033718060</v>
      </c>
      <c r="F128" s="88"/>
      <c r="G128" s="5">
        <v>19017431095</v>
      </c>
      <c r="H128" s="88"/>
      <c r="I128" s="88">
        <v>3072526</v>
      </c>
      <c r="J128" s="88">
        <v>0</v>
      </c>
      <c r="K128" s="187"/>
      <c r="L128" s="88">
        <v>0</v>
      </c>
      <c r="M128" s="88">
        <v>0</v>
      </c>
      <c r="N128" s="88"/>
      <c r="O128" s="88">
        <v>3425111</v>
      </c>
      <c r="P128" s="88"/>
      <c r="Q128" s="102" t="s">
        <v>676</v>
      </c>
      <c r="R128" s="88"/>
      <c r="S128" s="88">
        <v>15033718060</v>
      </c>
      <c r="T128" s="88"/>
      <c r="U128" s="117">
        <v>19662324932</v>
      </c>
      <c r="V128" s="187"/>
      <c r="W128" s="12">
        <f>U128/درآمدها!$J$5</f>
        <v>2.0732209855172734E-3</v>
      </c>
      <c r="X128" s="188"/>
      <c r="Y128" s="88">
        <f t="shared" si="3"/>
        <v>-1796684</v>
      </c>
    </row>
    <row r="129" spans="1:25">
      <c r="A129" s="186" t="s">
        <v>189</v>
      </c>
      <c r="C129" s="88">
        <v>768076</v>
      </c>
      <c r="D129" s="88"/>
      <c r="E129" s="88">
        <v>70016518368</v>
      </c>
      <c r="F129" s="88"/>
      <c r="G129" s="5">
        <v>65646241394</v>
      </c>
      <c r="H129" s="88"/>
      <c r="I129" s="88">
        <v>9481</v>
      </c>
      <c r="J129" s="88">
        <v>846090514</v>
      </c>
      <c r="K129" s="187"/>
      <c r="L129" s="88">
        <v>6609</v>
      </c>
      <c r="M129" s="88">
        <v>523251684</v>
      </c>
      <c r="N129" s="88"/>
      <c r="O129" s="88">
        <v>770948</v>
      </c>
      <c r="P129" s="88"/>
      <c r="Q129" s="102" t="s">
        <v>677</v>
      </c>
      <c r="R129" s="88"/>
      <c r="S129" s="88">
        <v>70260298077</v>
      </c>
      <c r="T129" s="88"/>
      <c r="U129" s="5">
        <v>59737828994</v>
      </c>
      <c r="V129" s="187"/>
      <c r="W129" s="12">
        <f>U129/درآمدها!$J$5</f>
        <v>6.2988339948568516E-3</v>
      </c>
      <c r="X129" s="188"/>
      <c r="Y129" s="88">
        <f t="shared" si="3"/>
        <v>-1764883</v>
      </c>
    </row>
    <row r="130" spans="1:25">
      <c r="A130" s="186" t="s">
        <v>490</v>
      </c>
      <c r="C130" s="88">
        <v>2542786</v>
      </c>
      <c r="D130" s="88"/>
      <c r="E130" s="88">
        <v>36915314801</v>
      </c>
      <c r="F130" s="88"/>
      <c r="G130" s="5">
        <v>38142335431</v>
      </c>
      <c r="H130" s="88"/>
      <c r="I130" s="88">
        <v>46365</v>
      </c>
      <c r="J130" s="88">
        <v>691445135</v>
      </c>
      <c r="K130" s="187"/>
      <c r="L130" s="88">
        <v>28897</v>
      </c>
      <c r="M130" s="88">
        <v>388424534</v>
      </c>
      <c r="N130" s="88"/>
      <c r="O130" s="88">
        <v>2560254</v>
      </c>
      <c r="P130" s="88"/>
      <c r="Q130" s="102" t="s">
        <v>678</v>
      </c>
      <c r="R130" s="88"/>
      <c r="S130" s="88">
        <v>37187038359</v>
      </c>
      <c r="T130" s="88"/>
      <c r="U130" s="5">
        <v>33721521480</v>
      </c>
      <c r="V130" s="187"/>
      <c r="W130" s="12">
        <f>U130/درآمدها!$J$5</f>
        <v>3.5556408633104723E-3</v>
      </c>
      <c r="X130" s="188"/>
      <c r="Y130" s="88">
        <f t="shared" si="3"/>
        <v>1111775</v>
      </c>
    </row>
    <row r="131" spans="1:25">
      <c r="A131" s="186" t="s">
        <v>491</v>
      </c>
      <c r="C131" s="88">
        <v>5136338</v>
      </c>
      <c r="D131" s="88"/>
      <c r="E131" s="88">
        <v>90823208614</v>
      </c>
      <c r="F131" s="88"/>
      <c r="G131" s="5">
        <v>82968872824</v>
      </c>
      <c r="H131" s="88"/>
      <c r="I131" s="88">
        <v>63402</v>
      </c>
      <c r="J131" s="88">
        <v>1091743863</v>
      </c>
      <c r="K131" s="187"/>
      <c r="L131" s="88">
        <v>48774</v>
      </c>
      <c r="M131" s="88">
        <v>794475700</v>
      </c>
      <c r="N131" s="88"/>
      <c r="O131" s="88">
        <v>5150966</v>
      </c>
      <c r="P131" s="88"/>
      <c r="Q131" s="102" t="s">
        <v>679</v>
      </c>
      <c r="R131" s="88"/>
      <c r="S131" s="88">
        <v>91052782466</v>
      </c>
      <c r="T131" s="88"/>
      <c r="U131" s="5">
        <v>84178023851</v>
      </c>
      <c r="V131" s="187"/>
      <c r="W131" s="12">
        <f>U131/درآمدها!$J$5</f>
        <v>8.8758397682280124E-3</v>
      </c>
      <c r="X131" s="188"/>
      <c r="Y131" s="88">
        <f t="shared" si="3"/>
        <v>4091845</v>
      </c>
    </row>
    <row r="132" spans="1:25">
      <c r="A132" s="186" t="s">
        <v>102</v>
      </c>
      <c r="C132" s="88">
        <v>3073933</v>
      </c>
      <c r="D132" s="88"/>
      <c r="E132" s="88">
        <v>95143051423</v>
      </c>
      <c r="F132" s="88"/>
      <c r="G132" s="5">
        <v>87421949056</v>
      </c>
      <c r="H132" s="88"/>
      <c r="I132" s="88">
        <v>56044</v>
      </c>
      <c r="J132" s="88">
        <v>1673711807</v>
      </c>
      <c r="K132" s="187"/>
      <c r="L132" s="88">
        <v>167877</v>
      </c>
      <c r="M132" s="88">
        <v>4551325693</v>
      </c>
      <c r="N132" s="88"/>
      <c r="O132" s="88">
        <v>2962100</v>
      </c>
      <c r="P132" s="88"/>
      <c r="Q132" s="102" t="s">
        <v>680</v>
      </c>
      <c r="R132" s="88"/>
      <c r="S132" s="88">
        <v>91623974988</v>
      </c>
      <c r="T132" s="88"/>
      <c r="U132" s="5">
        <v>78028600885</v>
      </c>
      <c r="V132" s="187"/>
      <c r="W132" s="12">
        <f>U132/درآمدها!$J$5</f>
        <v>8.227436652827139E-3</v>
      </c>
      <c r="X132" s="188"/>
      <c r="Y132" s="88">
        <f t="shared" si="3"/>
        <v>-1180516</v>
      </c>
    </row>
    <row r="133" spans="1:25">
      <c r="A133" s="186" t="s">
        <v>104</v>
      </c>
      <c r="C133" s="88">
        <v>4071471</v>
      </c>
      <c r="D133" s="88"/>
      <c r="E133" s="88">
        <v>117080039241</v>
      </c>
      <c r="F133" s="88"/>
      <c r="G133" s="5">
        <v>131495014343</v>
      </c>
      <c r="H133" s="88"/>
      <c r="I133" s="88">
        <v>50257</v>
      </c>
      <c r="J133" s="88">
        <v>1602057696</v>
      </c>
      <c r="K133" s="187"/>
      <c r="L133" s="88">
        <v>46002</v>
      </c>
      <c r="M133" s="88">
        <v>1316519149</v>
      </c>
      <c r="N133" s="88"/>
      <c r="O133" s="88">
        <v>4075726</v>
      </c>
      <c r="P133" s="88"/>
      <c r="Q133" s="102" t="s">
        <v>681</v>
      </c>
      <c r="R133" s="88"/>
      <c r="S133" s="88">
        <v>117357503509</v>
      </c>
      <c r="T133" s="88"/>
      <c r="U133" s="5">
        <v>115467049766</v>
      </c>
      <c r="V133" s="187"/>
      <c r="W133" s="12">
        <f>U133/درآمدها!$J$5</f>
        <v>1.217499515131289E-2</v>
      </c>
      <c r="X133" s="188"/>
      <c r="Y133" s="88">
        <f t="shared" si="3"/>
        <v>192257</v>
      </c>
    </row>
    <row r="134" spans="1:25">
      <c r="A134" s="186" t="s">
        <v>492</v>
      </c>
      <c r="C134" s="88">
        <v>1686258</v>
      </c>
      <c r="D134" s="88"/>
      <c r="E134" s="88">
        <v>47671547145</v>
      </c>
      <c r="F134" s="88"/>
      <c r="G134" s="5">
        <v>53438045508</v>
      </c>
      <c r="H134" s="88"/>
      <c r="I134" s="88">
        <v>30743</v>
      </c>
      <c r="J134" s="88">
        <v>918242978</v>
      </c>
      <c r="K134" s="187"/>
      <c r="L134" s="88">
        <v>13520</v>
      </c>
      <c r="M134" s="88">
        <v>371231898</v>
      </c>
      <c r="N134" s="88"/>
      <c r="O134" s="88">
        <v>1703481</v>
      </c>
      <c r="P134" s="88"/>
      <c r="Q134" s="102" t="s">
        <v>518</v>
      </c>
      <c r="R134" s="88"/>
      <c r="S134" s="88">
        <v>48207184660</v>
      </c>
      <c r="T134" s="88"/>
      <c r="U134" s="5">
        <v>46228326368</v>
      </c>
      <c r="V134" s="187"/>
      <c r="W134" s="12">
        <f>U134/درآمدها!$J$5</f>
        <v>4.8743745555490806E-3</v>
      </c>
      <c r="X134" s="188"/>
      <c r="Y134" s="88">
        <f t="shared" si="3"/>
        <v>-778282</v>
      </c>
    </row>
    <row r="135" spans="1:25">
      <c r="A135" s="186" t="s">
        <v>179</v>
      </c>
      <c r="C135" s="88">
        <v>5837737</v>
      </c>
      <c r="D135" s="88"/>
      <c r="E135" s="88">
        <v>113052112338</v>
      </c>
      <c r="F135" s="88"/>
      <c r="G135" s="5">
        <v>133933296891</v>
      </c>
      <c r="H135" s="88"/>
      <c r="I135" s="88">
        <v>106435</v>
      </c>
      <c r="J135" s="88">
        <v>2341224615</v>
      </c>
      <c r="K135" s="187"/>
      <c r="L135" s="88">
        <v>57055</v>
      </c>
      <c r="M135" s="88">
        <v>1234222745</v>
      </c>
      <c r="N135" s="88"/>
      <c r="O135" s="88">
        <v>5887117</v>
      </c>
      <c r="P135" s="88"/>
      <c r="Q135" s="102" t="s">
        <v>682</v>
      </c>
      <c r="R135" s="88"/>
      <c r="S135" s="88">
        <v>114285736628</v>
      </c>
      <c r="T135" s="88"/>
      <c r="U135" s="5">
        <v>127341449113</v>
      </c>
      <c r="V135" s="187"/>
      <c r="W135" s="12">
        <f>U135/درآمدها!$J$5</f>
        <v>1.3427047184922982E-2</v>
      </c>
      <c r="X135" s="188"/>
      <c r="Y135" s="88">
        <f t="shared" si="3"/>
        <v>-5663133</v>
      </c>
    </row>
    <row r="136" spans="1:25">
      <c r="A136" s="186" t="s">
        <v>181</v>
      </c>
      <c r="C136" s="88">
        <v>574238</v>
      </c>
      <c r="D136" s="88"/>
      <c r="E136" s="88">
        <v>27215601872</v>
      </c>
      <c r="F136" s="88"/>
      <c r="G136" s="5">
        <v>32736600635</v>
      </c>
      <c r="H136" s="88"/>
      <c r="I136" s="88">
        <v>10471</v>
      </c>
      <c r="J136" s="88">
        <v>638481345</v>
      </c>
      <c r="K136" s="187"/>
      <c r="L136" s="88">
        <v>6525</v>
      </c>
      <c r="M136" s="88">
        <v>374794898</v>
      </c>
      <c r="N136" s="88"/>
      <c r="O136" s="88">
        <v>578184</v>
      </c>
      <c r="P136" s="88"/>
      <c r="Q136" s="102" t="s">
        <v>683</v>
      </c>
      <c r="R136" s="88"/>
      <c r="S136" s="88">
        <v>27543248438</v>
      </c>
      <c r="T136" s="88"/>
      <c r="U136" s="5">
        <v>33490321532</v>
      </c>
      <c r="V136" s="187"/>
      <c r="W136" s="12">
        <f>U136/درآمدها!$J$5</f>
        <v>3.5312628416013505E-3</v>
      </c>
      <c r="X136" s="188"/>
      <c r="Y136" s="88">
        <f t="shared" si="3"/>
        <v>493422</v>
      </c>
    </row>
    <row r="137" spans="1:25">
      <c r="A137" s="186" t="s">
        <v>436</v>
      </c>
      <c r="C137" s="88">
        <v>1780644</v>
      </c>
      <c r="D137" s="88"/>
      <c r="E137" s="88">
        <v>48341231206</v>
      </c>
      <c r="F137" s="88"/>
      <c r="G137" s="5">
        <v>47437317712</v>
      </c>
      <c r="H137" s="88"/>
      <c r="I137" s="88">
        <v>29331</v>
      </c>
      <c r="J137" s="88">
        <v>838365410</v>
      </c>
      <c r="K137" s="187"/>
      <c r="L137" s="88">
        <v>20200</v>
      </c>
      <c r="M137" s="88">
        <v>535744915</v>
      </c>
      <c r="N137" s="88"/>
      <c r="O137" s="88">
        <v>1789775</v>
      </c>
      <c r="P137" s="88"/>
      <c r="Q137" s="102" t="s">
        <v>684</v>
      </c>
      <c r="R137" s="88"/>
      <c r="S137" s="88">
        <v>48630733868</v>
      </c>
      <c r="T137" s="88"/>
      <c r="U137" s="5">
        <v>47111252213</v>
      </c>
      <c r="V137" s="187"/>
      <c r="W137" s="12">
        <f>U137/درآمدها!$J$5</f>
        <v>4.9674713992255105E-3</v>
      </c>
      <c r="X137" s="188"/>
      <c r="Y137" s="88">
        <f t="shared" si="3"/>
        <v>-9455969</v>
      </c>
    </row>
    <row r="138" spans="1:25">
      <c r="A138" s="186" t="s">
        <v>493</v>
      </c>
      <c r="C138" s="88">
        <v>1870533</v>
      </c>
      <c r="D138" s="88"/>
      <c r="E138" s="88">
        <v>33315234164</v>
      </c>
      <c r="F138" s="88"/>
      <c r="G138" s="5">
        <v>27426199102</v>
      </c>
      <c r="H138" s="88"/>
      <c r="I138" s="88">
        <v>31189</v>
      </c>
      <c r="J138" s="88">
        <v>451695145</v>
      </c>
      <c r="K138" s="187"/>
      <c r="L138" s="88">
        <v>21224</v>
      </c>
      <c r="M138" s="88">
        <v>283915342</v>
      </c>
      <c r="N138" s="88"/>
      <c r="O138" s="88">
        <v>1880498</v>
      </c>
      <c r="P138" s="88"/>
      <c r="Q138" s="102" t="s">
        <v>685</v>
      </c>
      <c r="R138" s="88"/>
      <c r="S138" s="88">
        <v>33390076484</v>
      </c>
      <c r="T138" s="88"/>
      <c r="U138" s="5">
        <v>25702999260</v>
      </c>
      <c r="V138" s="187"/>
      <c r="W138" s="12">
        <f>U138/درآمدها!$J$5</f>
        <v>2.7101575037976259E-3</v>
      </c>
      <c r="X138" s="188"/>
      <c r="Y138" s="88">
        <f t="shared" si="3"/>
        <v>-7196313</v>
      </c>
    </row>
    <row r="139" spans="1:25">
      <c r="A139" s="186" t="s">
        <v>437</v>
      </c>
      <c r="C139" s="88">
        <v>1593263</v>
      </c>
      <c r="D139" s="88"/>
      <c r="E139" s="88">
        <v>26916039688</v>
      </c>
      <c r="F139" s="88"/>
      <c r="G139" s="5">
        <v>40513171320</v>
      </c>
      <c r="H139" s="88"/>
      <c r="I139" s="88">
        <v>28313</v>
      </c>
      <c r="J139" s="88">
        <v>749954511</v>
      </c>
      <c r="K139" s="187"/>
      <c r="L139" s="88">
        <v>45911</v>
      </c>
      <c r="M139" s="88">
        <v>1116015482</v>
      </c>
      <c r="N139" s="88"/>
      <c r="O139" s="88">
        <v>1575665</v>
      </c>
      <c r="P139" s="88"/>
      <c r="Q139" s="102" t="s">
        <v>686</v>
      </c>
      <c r="R139" s="88"/>
      <c r="S139" s="88">
        <v>26889422327</v>
      </c>
      <c r="T139" s="88"/>
      <c r="U139" s="5">
        <v>52329741995</v>
      </c>
      <c r="V139" s="187"/>
      <c r="W139" s="12">
        <f>U139/درآمدها!$J$5</f>
        <v>5.5177157150002971E-3</v>
      </c>
      <c r="X139" s="188"/>
      <c r="Y139" s="88">
        <f t="shared" si="3"/>
        <v>15328613</v>
      </c>
    </row>
    <row r="140" spans="1:25">
      <c r="A140" s="186" t="s">
        <v>207</v>
      </c>
      <c r="C140" s="88">
        <v>2641557</v>
      </c>
      <c r="D140" s="88"/>
      <c r="E140" s="88">
        <v>18529511168</v>
      </c>
      <c r="F140" s="88"/>
      <c r="G140" s="5">
        <v>23711332819</v>
      </c>
      <c r="H140" s="88"/>
      <c r="I140" s="88">
        <v>496414</v>
      </c>
      <c r="J140" s="88">
        <v>4301424301</v>
      </c>
      <c r="K140" s="187"/>
      <c r="L140" s="88">
        <v>35022</v>
      </c>
      <c r="M140" s="88">
        <v>279003537</v>
      </c>
      <c r="N140" s="88"/>
      <c r="O140" s="88">
        <v>3102949</v>
      </c>
      <c r="P140" s="88"/>
      <c r="Q140" s="102" t="s">
        <v>687</v>
      </c>
      <c r="R140" s="88"/>
      <c r="S140" s="88">
        <v>22576125906</v>
      </c>
      <c r="T140" s="88"/>
      <c r="U140" s="5">
        <v>24675891632</v>
      </c>
      <c r="V140" s="187"/>
      <c r="W140" s="12">
        <f>U140/درآمدها!$J$5</f>
        <v>2.6018579463384325E-3</v>
      </c>
      <c r="X140" s="188"/>
      <c r="Y140" s="88">
        <f t="shared" si="3"/>
        <v>7311660</v>
      </c>
    </row>
    <row r="141" spans="1:25">
      <c r="A141" s="190" t="s">
        <v>438</v>
      </c>
      <c r="C141" s="88">
        <v>7189418</v>
      </c>
      <c r="D141" s="88"/>
      <c r="E141" s="88">
        <v>17549654142</v>
      </c>
      <c r="F141" s="88"/>
      <c r="G141" s="5">
        <v>23811762982</v>
      </c>
      <c r="H141" s="88"/>
      <c r="I141" s="88">
        <v>86735</v>
      </c>
      <c r="J141" s="88">
        <v>236435115</v>
      </c>
      <c r="K141" s="191"/>
      <c r="L141" s="88">
        <v>74111</v>
      </c>
      <c r="M141" s="88">
        <v>183308180</v>
      </c>
      <c r="N141" s="88"/>
      <c r="O141" s="88">
        <v>7202042</v>
      </c>
      <c r="P141" s="88"/>
      <c r="Q141" s="110" t="s">
        <v>688</v>
      </c>
      <c r="R141" s="88"/>
      <c r="S141" s="88">
        <v>17604929671</v>
      </c>
      <c r="T141" s="88"/>
      <c r="U141" s="5">
        <v>19329812598</v>
      </c>
      <c r="V141" s="191"/>
      <c r="W141" s="12">
        <f>U141/درآمدها!$J$5</f>
        <v>2.0381604547216403E-3</v>
      </c>
      <c r="X141" s="188"/>
      <c r="Y141" s="88">
        <f t="shared" si="3"/>
        <v>-445894</v>
      </c>
    </row>
    <row r="142" spans="1:25">
      <c r="A142" s="186" t="s">
        <v>511</v>
      </c>
      <c r="C142" s="88">
        <v>2605581</v>
      </c>
      <c r="D142" s="88"/>
      <c r="E142" s="88">
        <v>3754745439</v>
      </c>
      <c r="F142" s="88"/>
      <c r="G142" s="5">
        <v>6039755277</v>
      </c>
      <c r="H142" s="88"/>
      <c r="I142" s="88">
        <v>0</v>
      </c>
      <c r="J142" s="88">
        <v>0</v>
      </c>
      <c r="K142" s="187"/>
      <c r="L142" s="88">
        <v>29080</v>
      </c>
      <c r="M142" s="88">
        <v>42728895</v>
      </c>
      <c r="N142" s="88"/>
      <c r="O142" s="88">
        <v>2576501</v>
      </c>
      <c r="P142" s="88"/>
      <c r="Q142" s="102" t="s">
        <v>689</v>
      </c>
      <c r="R142" s="88"/>
      <c r="S142" s="88">
        <v>3712840007</v>
      </c>
      <c r="T142" s="88"/>
      <c r="U142" s="5">
        <v>4387285616</v>
      </c>
      <c r="V142" s="187"/>
      <c r="W142" s="12">
        <f>U142/درآمدها!$J$5</f>
        <v>4.6260107286427981E-4</v>
      </c>
      <c r="X142" s="188"/>
      <c r="Y142" s="88">
        <f t="shared" si="3"/>
        <v>-6579742</v>
      </c>
    </row>
    <row r="143" spans="1:25">
      <c r="A143" s="186" t="s">
        <v>221</v>
      </c>
      <c r="C143" s="88">
        <v>16648880</v>
      </c>
      <c r="D143" s="88"/>
      <c r="E143" s="88">
        <v>24829566158</v>
      </c>
      <c r="F143" s="88"/>
      <c r="G143" s="5">
        <v>27290651803</v>
      </c>
      <c r="H143" s="88"/>
      <c r="I143" s="88">
        <v>205511</v>
      </c>
      <c r="J143" s="88">
        <v>343513110</v>
      </c>
      <c r="K143" s="187"/>
      <c r="L143" s="88">
        <v>188113</v>
      </c>
      <c r="M143" s="88">
        <v>287102604</v>
      </c>
      <c r="N143" s="88"/>
      <c r="O143" s="88">
        <v>16666278</v>
      </c>
      <c r="P143" s="88"/>
      <c r="Q143" s="102" t="s">
        <v>690</v>
      </c>
      <c r="R143" s="88"/>
      <c r="S143" s="88">
        <v>24892120824</v>
      </c>
      <c r="T143" s="88"/>
      <c r="U143" s="5">
        <v>25844697291</v>
      </c>
      <c r="V143" s="187"/>
      <c r="W143" s="12">
        <f>U143/درآمدها!$J$5</f>
        <v>2.7250983275553279E-3</v>
      </c>
      <c r="X143" s="188"/>
      <c r="Y143" s="88">
        <f t="shared" si="3"/>
        <v>-204884</v>
      </c>
    </row>
    <row r="144" spans="1:25">
      <c r="A144" s="186" t="s">
        <v>209</v>
      </c>
      <c r="C144" s="88">
        <v>9762849</v>
      </c>
      <c r="D144" s="88"/>
      <c r="E144" s="88">
        <v>51661489500</v>
      </c>
      <c r="F144" s="88"/>
      <c r="G144" s="5">
        <v>52211609065</v>
      </c>
      <c r="H144" s="88"/>
      <c r="I144" s="88">
        <v>120511</v>
      </c>
      <c r="J144" s="88">
        <v>675417036</v>
      </c>
      <c r="K144" s="187"/>
      <c r="L144" s="88">
        <v>110308</v>
      </c>
      <c r="M144" s="88">
        <v>575301422</v>
      </c>
      <c r="N144" s="88"/>
      <c r="O144" s="88">
        <v>9773052</v>
      </c>
      <c r="P144" s="88"/>
      <c r="Q144" s="102" t="s">
        <v>691</v>
      </c>
      <c r="R144" s="88"/>
      <c r="S144" s="88">
        <v>51752775281</v>
      </c>
      <c r="T144" s="88"/>
      <c r="U144" s="5">
        <v>50711790223</v>
      </c>
      <c r="V144" s="187"/>
      <c r="W144" s="12">
        <f>U144/درآمدها!$J$5</f>
        <v>5.3471167863961781E-3</v>
      </c>
      <c r="X144" s="188"/>
      <c r="Y144" s="88">
        <f t="shared" si="3"/>
        <v>4847294</v>
      </c>
    </row>
    <row r="145" spans="1:25">
      <c r="A145" s="186" t="s">
        <v>188</v>
      </c>
      <c r="C145" s="88">
        <v>1355263</v>
      </c>
      <c r="D145" s="88"/>
      <c r="E145" s="88">
        <v>25901493246</v>
      </c>
      <c r="F145" s="88"/>
      <c r="G145" s="5">
        <v>40793191330</v>
      </c>
      <c r="H145" s="88"/>
      <c r="I145" s="88">
        <v>24714</v>
      </c>
      <c r="J145" s="88">
        <v>762063673</v>
      </c>
      <c r="K145" s="187"/>
      <c r="L145" s="88">
        <v>11396</v>
      </c>
      <c r="M145" s="88">
        <v>313257389</v>
      </c>
      <c r="N145" s="88"/>
      <c r="O145" s="88">
        <v>1368581</v>
      </c>
      <c r="P145" s="88"/>
      <c r="Q145" s="102" t="s">
        <v>692</v>
      </c>
      <c r="R145" s="88"/>
      <c r="S145" s="88">
        <v>26443366369</v>
      </c>
      <c r="T145" s="88"/>
      <c r="U145" s="5">
        <v>36418923739</v>
      </c>
      <c r="V145" s="187"/>
      <c r="W145" s="12">
        <f>U145/درآمدها!$J$5</f>
        <v>3.8400584481627668E-3</v>
      </c>
      <c r="X145" s="188"/>
      <c r="Y145" s="88">
        <f t="shared" si="3"/>
        <v>2518920</v>
      </c>
    </row>
    <row r="146" spans="1:25">
      <c r="A146" s="186" t="s">
        <v>512</v>
      </c>
      <c r="C146" s="88">
        <v>2000000</v>
      </c>
      <c r="D146" s="88"/>
      <c r="E146" s="88">
        <v>80336879712</v>
      </c>
      <c r="F146" s="88"/>
      <c r="G146" s="5">
        <v>66601350000</v>
      </c>
      <c r="H146" s="88"/>
      <c r="I146" s="88">
        <v>0</v>
      </c>
      <c r="J146" s="88">
        <v>0</v>
      </c>
      <c r="K146" s="187"/>
      <c r="L146" s="88">
        <v>0</v>
      </c>
      <c r="M146" s="88">
        <v>0</v>
      </c>
      <c r="N146" s="88"/>
      <c r="O146" s="88">
        <v>2000000</v>
      </c>
      <c r="P146" s="88"/>
      <c r="Q146" s="102" t="s">
        <v>522</v>
      </c>
      <c r="R146" s="88"/>
      <c r="S146" s="88">
        <v>80336879712</v>
      </c>
      <c r="T146" s="88"/>
      <c r="U146" s="5">
        <v>66601350000</v>
      </c>
      <c r="V146" s="187"/>
      <c r="W146" s="12">
        <f>U146/درآمدها!$J$5</f>
        <v>7.0225325316977047E-3</v>
      </c>
      <c r="X146" s="188"/>
      <c r="Y146" s="88">
        <f t="shared" si="3"/>
        <v>2422376</v>
      </c>
    </row>
    <row r="147" spans="1:25">
      <c r="A147" s="186" t="s">
        <v>157</v>
      </c>
      <c r="C147" s="88">
        <v>1801851</v>
      </c>
      <c r="D147" s="88"/>
      <c r="E147" s="88">
        <v>43709398891</v>
      </c>
      <c r="F147" s="88"/>
      <c r="G147" s="5">
        <v>36204707465</v>
      </c>
      <c r="H147" s="88"/>
      <c r="I147" s="88">
        <v>1223475</v>
      </c>
      <c r="J147" s="88">
        <v>431862216</v>
      </c>
      <c r="K147" s="187"/>
      <c r="L147" s="88">
        <v>1221592</v>
      </c>
      <c r="M147" s="88">
        <v>380045540</v>
      </c>
      <c r="N147" s="88"/>
      <c r="O147" s="88">
        <v>1803734</v>
      </c>
      <c r="P147" s="88"/>
      <c r="Q147" s="102" t="s">
        <v>693</v>
      </c>
      <c r="R147" s="88"/>
      <c r="S147" s="88">
        <v>43648617209</v>
      </c>
      <c r="T147" s="88"/>
      <c r="U147" s="5">
        <v>33923593733</v>
      </c>
      <c r="V147" s="187"/>
      <c r="W147" s="12">
        <f>U147/درآمدها!$J$5</f>
        <v>3.5769476231651289E-3</v>
      </c>
      <c r="X147" s="188"/>
      <c r="Y147" s="88">
        <f>O151-(C154+I147-L147)</f>
        <v>-8959071</v>
      </c>
    </row>
    <row r="148" spans="1:25">
      <c r="A148" s="186" t="s">
        <v>162</v>
      </c>
      <c r="C148" s="88">
        <v>8608822</v>
      </c>
      <c r="D148" s="88"/>
      <c r="E148" s="88">
        <v>37499075454</v>
      </c>
      <c r="F148" s="88"/>
      <c r="G148" s="5">
        <v>58790708631</v>
      </c>
      <c r="H148" s="88"/>
      <c r="I148" s="88">
        <v>106265</v>
      </c>
      <c r="J148" s="88">
        <v>716111536</v>
      </c>
      <c r="K148" s="187"/>
      <c r="L148" s="88">
        <v>90741</v>
      </c>
      <c r="M148" s="88">
        <v>512095865</v>
      </c>
      <c r="N148" s="88"/>
      <c r="O148" s="88">
        <v>8624346</v>
      </c>
      <c r="P148" s="88"/>
      <c r="Q148" s="102" t="s">
        <v>694</v>
      </c>
      <c r="R148" s="88"/>
      <c r="S148" s="88">
        <v>37817292593</v>
      </c>
      <c r="T148" s="88"/>
      <c r="U148" s="5">
        <v>46894480344</v>
      </c>
      <c r="V148" s="187"/>
      <c r="W148" s="12">
        <f>U148/درآمدها!$J$5</f>
        <v>4.9446146928372858E-3</v>
      </c>
      <c r="X148" s="188"/>
      <c r="Y148" s="88">
        <f>O152-(C155+I148-L148)</f>
        <v>-1890918</v>
      </c>
    </row>
    <row r="149" spans="1:25">
      <c r="A149" s="186" t="s">
        <v>139</v>
      </c>
      <c r="C149" s="88">
        <v>1991220</v>
      </c>
      <c r="D149" s="88"/>
      <c r="E149" s="88">
        <v>24056187475</v>
      </c>
      <c r="F149" s="88"/>
      <c r="G149" s="5">
        <v>24841121628</v>
      </c>
      <c r="H149" s="88"/>
      <c r="I149" s="88">
        <v>4468648</v>
      </c>
      <c r="J149" s="88">
        <v>3986585195</v>
      </c>
      <c r="K149" s="187"/>
      <c r="L149" s="88">
        <v>28382</v>
      </c>
      <c r="M149" s="88">
        <v>132788194</v>
      </c>
      <c r="N149" s="88"/>
      <c r="O149" s="88">
        <v>6431486</v>
      </c>
      <c r="P149" s="88"/>
      <c r="Q149" s="102" t="s">
        <v>695</v>
      </c>
      <c r="R149" s="88"/>
      <c r="S149" s="88">
        <v>27920072790</v>
      </c>
      <c r="T149" s="88"/>
      <c r="U149" s="5">
        <v>30022554823</v>
      </c>
      <c r="V149" s="187"/>
      <c r="W149" s="12">
        <f>U149/درآمدها!$J$5</f>
        <v>3.1656170322252523E-3</v>
      </c>
      <c r="X149" s="188"/>
      <c r="Y149" s="88"/>
    </row>
    <row r="150" spans="1:25">
      <c r="A150" s="186" t="s">
        <v>513</v>
      </c>
      <c r="C150" s="88">
        <v>3766849</v>
      </c>
      <c r="D150" s="88"/>
      <c r="E150" s="88">
        <v>46498921525</v>
      </c>
      <c r="F150" s="88"/>
      <c r="G150" s="5">
        <v>39129358799</v>
      </c>
      <c r="H150" s="88"/>
      <c r="I150" s="88">
        <v>435480</v>
      </c>
      <c r="J150" s="88">
        <v>4758239444</v>
      </c>
      <c r="K150" s="187"/>
      <c r="L150" s="88">
        <v>46902</v>
      </c>
      <c r="M150" s="88">
        <v>445221623</v>
      </c>
      <c r="N150" s="88"/>
      <c r="O150" s="88">
        <v>4155427</v>
      </c>
      <c r="P150" s="88"/>
      <c r="Q150" s="102" t="s">
        <v>696</v>
      </c>
      <c r="R150" s="88"/>
      <c r="S150" s="88">
        <v>50685082161</v>
      </c>
      <c r="T150" s="88"/>
      <c r="U150" s="5">
        <v>39241670993</v>
      </c>
      <c r="V150" s="187"/>
      <c r="W150" s="12">
        <f>U150/درآمدها!$J$5</f>
        <v>4.1376925714947319E-3</v>
      </c>
      <c r="X150" s="188"/>
      <c r="Y150" s="88">
        <f>O154-(C158+I150-L150)</f>
        <v>9729230</v>
      </c>
    </row>
    <row r="151" spans="1:25">
      <c r="A151" s="186" t="s">
        <v>201</v>
      </c>
      <c r="C151" s="88">
        <v>3899248</v>
      </c>
      <c r="D151" s="88"/>
      <c r="E151" s="88">
        <v>29467253279</v>
      </c>
      <c r="F151" s="88"/>
      <c r="G151" s="5">
        <v>36791445778</v>
      </c>
      <c r="H151" s="88"/>
      <c r="I151" s="88">
        <v>0</v>
      </c>
      <c r="J151" s="88">
        <v>0</v>
      </c>
      <c r="K151" s="187"/>
      <c r="L151" s="88">
        <v>26111</v>
      </c>
      <c r="M151" s="88">
        <v>204956496</v>
      </c>
      <c r="N151" s="88"/>
      <c r="O151" s="88">
        <v>3873137</v>
      </c>
      <c r="P151" s="88"/>
      <c r="Q151" s="102" t="s">
        <v>697</v>
      </c>
      <c r="R151" s="88"/>
      <c r="S151" s="88">
        <v>29269928192</v>
      </c>
      <c r="T151" s="88"/>
      <c r="U151" s="5">
        <v>30685231926</v>
      </c>
      <c r="V151" s="187"/>
      <c r="W151" s="12">
        <f>U151/درآمدها!$J$5</f>
        <v>3.2354905635249738E-3</v>
      </c>
      <c r="X151" s="188"/>
      <c r="Y151" s="88" t="e">
        <f>O155-(#REF!+I151-L151)</f>
        <v>#REF!</v>
      </c>
    </row>
    <row r="152" spans="1:25">
      <c r="A152" s="186" t="s">
        <v>119</v>
      </c>
      <c r="C152" s="88">
        <v>1733051</v>
      </c>
      <c r="D152" s="88"/>
      <c r="E152" s="88">
        <v>42314925242</v>
      </c>
      <c r="F152" s="88"/>
      <c r="G152" s="5">
        <v>45687047474</v>
      </c>
      <c r="H152" s="88"/>
      <c r="I152" s="88">
        <v>31603</v>
      </c>
      <c r="J152" s="88">
        <v>918006659</v>
      </c>
      <c r="K152" s="187"/>
      <c r="L152" s="88">
        <v>19695</v>
      </c>
      <c r="M152" s="88">
        <v>526216749</v>
      </c>
      <c r="N152" s="88"/>
      <c r="O152" s="88">
        <v>1744959</v>
      </c>
      <c r="P152" s="88"/>
      <c r="Q152" s="102" t="s">
        <v>698</v>
      </c>
      <c r="R152" s="88"/>
      <c r="S152" s="88">
        <v>42750416578</v>
      </c>
      <c r="T152" s="88"/>
      <c r="U152" s="5">
        <v>45879548271</v>
      </c>
      <c r="V152" s="187"/>
      <c r="W152" s="12">
        <f>U152/درآمدها!$J$5</f>
        <v>4.8375989416534751E-3</v>
      </c>
      <c r="X152" s="188"/>
      <c r="Y152" s="88">
        <f t="shared" ref="Y152:Y159" si="4">O156-(C159+I152-L152)</f>
        <v>163144</v>
      </c>
    </row>
    <row r="153" spans="1:25">
      <c r="A153" s="186" t="s">
        <v>568</v>
      </c>
      <c r="C153" s="5">
        <v>0</v>
      </c>
      <c r="D153" s="88"/>
      <c r="E153" s="88">
        <v>0</v>
      </c>
      <c r="F153" s="88"/>
      <c r="G153" s="5">
        <v>0</v>
      </c>
      <c r="H153" s="88"/>
      <c r="I153" s="88">
        <v>254274</v>
      </c>
      <c r="J153" s="88">
        <v>3918491082</v>
      </c>
      <c r="K153" s="187"/>
      <c r="L153" s="88">
        <v>2837</v>
      </c>
      <c r="M153" s="88">
        <v>40210884</v>
      </c>
      <c r="N153" s="88"/>
      <c r="O153" s="88">
        <v>251437</v>
      </c>
      <c r="P153" s="88"/>
      <c r="Q153" s="102" t="s">
        <v>699</v>
      </c>
      <c r="R153" s="88"/>
      <c r="S153" s="88">
        <v>3874771475</v>
      </c>
      <c r="T153" s="88"/>
      <c r="U153" s="5">
        <v>3476678616</v>
      </c>
      <c r="V153" s="187"/>
      <c r="W153" s="12">
        <f>U153/درآمدها!$J$5</f>
        <v>3.6658549238292843E-4</v>
      </c>
      <c r="X153" s="188"/>
      <c r="Y153" s="88">
        <f t="shared" si="4"/>
        <v>-5635334</v>
      </c>
    </row>
    <row r="154" spans="1:25">
      <c r="A154" s="186" t="s">
        <v>103</v>
      </c>
      <c r="C154" s="88">
        <v>12830325</v>
      </c>
      <c r="D154" s="88"/>
      <c r="E154" s="88">
        <v>42369494178</v>
      </c>
      <c r="F154" s="88"/>
      <c r="G154" s="5">
        <v>43758921049</v>
      </c>
      <c r="H154" s="88"/>
      <c r="I154" s="88">
        <v>158375</v>
      </c>
      <c r="J154" s="88">
        <v>521456373</v>
      </c>
      <c r="K154" s="187"/>
      <c r="L154" s="88">
        <v>115726</v>
      </c>
      <c r="M154" s="88">
        <v>325886642</v>
      </c>
      <c r="N154" s="88"/>
      <c r="O154" s="88">
        <v>12872974</v>
      </c>
      <c r="P154" s="88"/>
      <c r="Q154" s="102" t="s">
        <v>700</v>
      </c>
      <c r="R154" s="88"/>
      <c r="S154" s="88">
        <v>42508803135</v>
      </c>
      <c r="T154" s="88"/>
      <c r="U154" s="5">
        <v>36981537639</v>
      </c>
      <c r="V154" s="187"/>
      <c r="W154" s="12">
        <f>U154/درآمدها!$J$5</f>
        <v>3.8993811858480439E-3</v>
      </c>
      <c r="X154" s="188"/>
      <c r="Y154" s="88">
        <f t="shared" si="4"/>
        <v>1961540</v>
      </c>
    </row>
    <row r="155" spans="1:25">
      <c r="A155" s="186" t="s">
        <v>147</v>
      </c>
      <c r="C155" s="88">
        <v>3620353</v>
      </c>
      <c r="D155" s="88"/>
      <c r="E155" s="88">
        <v>29905146670</v>
      </c>
      <c r="F155" s="88"/>
      <c r="G155" s="5">
        <v>27314982322</v>
      </c>
      <c r="H155" s="88"/>
      <c r="I155" s="88">
        <v>44689</v>
      </c>
      <c r="J155" s="88">
        <v>350239588</v>
      </c>
      <c r="K155" s="187"/>
      <c r="L155" s="88">
        <v>37431</v>
      </c>
      <c r="M155" s="88">
        <v>290049544</v>
      </c>
      <c r="N155" s="88"/>
      <c r="O155" s="88">
        <v>3627611</v>
      </c>
      <c r="P155" s="88"/>
      <c r="Q155" s="102" t="s">
        <v>701</v>
      </c>
      <c r="R155" s="88"/>
      <c r="S155" s="88">
        <v>29946388609</v>
      </c>
      <c r="T155" s="88"/>
      <c r="U155" s="5">
        <v>28090948110</v>
      </c>
      <c r="V155" s="187"/>
      <c r="W155" s="12">
        <f>U155/درآمدها!$J$5</f>
        <v>2.9619459207464584E-3</v>
      </c>
      <c r="X155" s="188"/>
      <c r="Y155" s="88">
        <f t="shared" si="4"/>
        <v>700644</v>
      </c>
    </row>
    <row r="156" spans="1:25">
      <c r="A156" s="186" t="s">
        <v>216</v>
      </c>
      <c r="C156" s="88">
        <v>2915530</v>
      </c>
      <c r="D156" s="88"/>
      <c r="E156" s="88">
        <v>16658690342</v>
      </c>
      <c r="F156" s="88"/>
      <c r="G156" s="5">
        <v>14172112900</v>
      </c>
      <c r="H156" s="88"/>
      <c r="I156" s="88">
        <v>52201</v>
      </c>
      <c r="J156" s="88">
        <v>290598843</v>
      </c>
      <c r="K156" s="187"/>
      <c r="L156" s="88">
        <v>22636</v>
      </c>
      <c r="M156" s="88">
        <v>109656431</v>
      </c>
      <c r="N156" s="88"/>
      <c r="O156" s="88">
        <v>2945095</v>
      </c>
      <c r="P156" s="88"/>
      <c r="Q156" s="102" t="s">
        <v>702</v>
      </c>
      <c r="R156" s="88"/>
      <c r="S156" s="88">
        <v>16820010585</v>
      </c>
      <c r="T156" s="88"/>
      <c r="U156" s="5">
        <v>13701035488</v>
      </c>
      <c r="V156" s="187"/>
      <c r="W156" s="12">
        <f>U156/درآمدها!$J$5</f>
        <v>1.4446549121365367E-3</v>
      </c>
      <c r="X156" s="188"/>
      <c r="Y156" s="88">
        <f t="shared" si="4"/>
        <v>1474401</v>
      </c>
    </row>
    <row r="157" spans="1:25">
      <c r="A157" s="186" t="s">
        <v>569</v>
      </c>
      <c r="C157" s="5">
        <v>0</v>
      </c>
      <c r="D157" s="88"/>
      <c r="E157" s="88">
        <v>0</v>
      </c>
      <c r="F157" s="88"/>
      <c r="G157" s="5">
        <v>0</v>
      </c>
      <c r="H157" s="88"/>
      <c r="I157" s="88">
        <v>3791975</v>
      </c>
      <c r="J157" s="88">
        <v>32390617639</v>
      </c>
      <c r="K157" s="187"/>
      <c r="L157" s="88">
        <v>38116</v>
      </c>
      <c r="M157" s="88">
        <v>290575714</v>
      </c>
      <c r="N157" s="88"/>
      <c r="O157" s="88">
        <v>3753859</v>
      </c>
      <c r="P157" s="88"/>
      <c r="Q157" s="102" t="s">
        <v>703</v>
      </c>
      <c r="R157" s="88"/>
      <c r="S157" s="88">
        <v>32065035117</v>
      </c>
      <c r="T157" s="88"/>
      <c r="U157" s="5">
        <v>27762535133</v>
      </c>
      <c r="V157" s="187"/>
      <c r="W157" s="12">
        <f>U157/درآمدها!$J$5</f>
        <v>2.9273176314578153E-3</v>
      </c>
      <c r="X157" s="188"/>
      <c r="Y157" s="88">
        <f t="shared" si="4"/>
        <v>-9070900</v>
      </c>
    </row>
    <row r="158" spans="1:25" ht="40.200000000000003" customHeight="1">
      <c r="A158" s="186" t="s">
        <v>100</v>
      </c>
      <c r="C158" s="88">
        <v>2755166</v>
      </c>
      <c r="D158" s="88"/>
      <c r="E158" s="88">
        <v>27416451298</v>
      </c>
      <c r="F158" s="88"/>
      <c r="G158" s="5">
        <v>29304868560</v>
      </c>
      <c r="H158" s="88"/>
      <c r="I158" s="88">
        <v>50232</v>
      </c>
      <c r="J158" s="88">
        <v>17165701641</v>
      </c>
      <c r="K158" s="187"/>
      <c r="L158" s="88">
        <v>26398</v>
      </c>
      <c r="M158" s="88">
        <v>239777892</v>
      </c>
      <c r="N158" s="88"/>
      <c r="O158" s="88">
        <v>2779000</v>
      </c>
      <c r="P158" s="88"/>
      <c r="Q158" s="102" t="s">
        <v>520</v>
      </c>
      <c r="R158" s="88"/>
      <c r="S158" s="88">
        <v>27670068190</v>
      </c>
      <c r="T158" s="88"/>
      <c r="U158" s="5">
        <v>24945058500</v>
      </c>
      <c r="V158" s="187"/>
      <c r="W158" s="12">
        <f>U158/درآمدها!$J$5</f>
        <v>2.6302392492247128E-3</v>
      </c>
      <c r="X158" s="188"/>
      <c r="Y158" s="88">
        <f t="shared" si="4"/>
        <v>456026</v>
      </c>
    </row>
    <row r="159" spans="1:25">
      <c r="A159" s="186" t="s">
        <v>98</v>
      </c>
      <c r="C159" s="88">
        <v>2770043</v>
      </c>
      <c r="D159" s="88"/>
      <c r="E159" s="88">
        <v>15781416157</v>
      </c>
      <c r="F159" s="88"/>
      <c r="G159" s="5">
        <v>14731552661</v>
      </c>
      <c r="H159" s="88"/>
      <c r="I159" s="88">
        <v>2847562</v>
      </c>
      <c r="J159" s="88">
        <v>516457648</v>
      </c>
      <c r="K159" s="187"/>
      <c r="L159" s="88">
        <v>62698</v>
      </c>
      <c r="M159" s="88">
        <v>291102815</v>
      </c>
      <c r="N159" s="88"/>
      <c r="O159" s="88">
        <v>5554907</v>
      </c>
      <c r="P159" s="88"/>
      <c r="Q159" s="102" t="s">
        <v>704</v>
      </c>
      <c r="R159" s="88"/>
      <c r="S159" s="88">
        <v>32579395541</v>
      </c>
      <c r="T159" s="88"/>
      <c r="U159" s="5">
        <v>25776020559</v>
      </c>
      <c r="V159" s="187"/>
      <c r="W159" s="12">
        <f>U159/درآمدها!$J$5</f>
        <v>2.7178569640598327E-3</v>
      </c>
      <c r="X159" s="188"/>
      <c r="Y159" s="88">
        <f t="shared" si="4"/>
        <v>-7948032</v>
      </c>
    </row>
    <row r="160" spans="1:25">
      <c r="A160" s="186" t="s">
        <v>146</v>
      </c>
      <c r="C160" s="88">
        <v>9137756</v>
      </c>
      <c r="D160" s="88"/>
      <c r="E160" s="88">
        <v>72278428433</v>
      </c>
      <c r="F160" s="88"/>
      <c r="G160" s="5">
        <v>72757924682</v>
      </c>
      <c r="H160" s="88"/>
      <c r="I160" s="88">
        <v>164441</v>
      </c>
      <c r="J160" s="88">
        <v>1500211878</v>
      </c>
      <c r="K160" s="187"/>
      <c r="L160" s="88">
        <v>197599</v>
      </c>
      <c r="M160" s="88">
        <v>1628566437</v>
      </c>
      <c r="N160" s="88"/>
      <c r="O160" s="88">
        <v>9104598</v>
      </c>
      <c r="P160" s="88"/>
      <c r="Q160" s="102" t="s">
        <v>705</v>
      </c>
      <c r="R160" s="88"/>
      <c r="S160" s="88">
        <v>72213980387</v>
      </c>
      <c r="T160" s="88"/>
      <c r="U160" s="5">
        <v>68964243394</v>
      </c>
      <c r="V160" s="187"/>
      <c r="W160" s="12">
        <f>U160/درآمدها!$J$5</f>
        <v>7.2716790689420488E-3</v>
      </c>
      <c r="X160" s="188"/>
      <c r="Y160" s="88" t="e">
        <f>O164-(#REF!+I160-L160)</f>
        <v>#REF!</v>
      </c>
    </row>
    <row r="161" spans="1:25">
      <c r="A161" s="186" t="s">
        <v>156</v>
      </c>
      <c r="C161" s="88">
        <v>774811</v>
      </c>
      <c r="D161" s="88"/>
      <c r="E161" s="88">
        <v>13433124397</v>
      </c>
      <c r="F161" s="88"/>
      <c r="G161" s="5">
        <v>18207548678</v>
      </c>
      <c r="H161" s="88"/>
      <c r="I161" s="88">
        <v>13906</v>
      </c>
      <c r="J161" s="88">
        <v>333769693</v>
      </c>
      <c r="K161" s="187"/>
      <c r="L161" s="88">
        <v>8802</v>
      </c>
      <c r="M161" s="88">
        <v>195734102</v>
      </c>
      <c r="N161" s="88"/>
      <c r="O161" s="88">
        <v>779915</v>
      </c>
      <c r="P161" s="88"/>
      <c r="Q161" s="102" t="s">
        <v>706</v>
      </c>
      <c r="R161" s="88"/>
      <c r="S161" s="88">
        <v>13613256978</v>
      </c>
      <c r="T161" s="88"/>
      <c r="U161" s="5">
        <v>17598731283</v>
      </c>
      <c r="V161" s="187"/>
      <c r="W161" s="12">
        <f>U161/درآمدها!$J$5</f>
        <v>1.855633000704544E-3</v>
      </c>
      <c r="X161" s="188"/>
      <c r="Y161" s="88">
        <f t="shared" ref="Y161:Y168" si="5">O165-(C167+I161-L161)</f>
        <v>-14571275</v>
      </c>
    </row>
    <row r="162" spans="1:25">
      <c r="A162" s="186" t="s">
        <v>225</v>
      </c>
      <c r="C162" s="88">
        <v>4847005</v>
      </c>
      <c r="D162" s="88"/>
      <c r="E162" s="88">
        <v>62314665508</v>
      </c>
      <c r="F162" s="88"/>
      <c r="G162" s="5">
        <v>64418870335</v>
      </c>
      <c r="H162" s="88"/>
      <c r="I162" s="88">
        <v>88381</v>
      </c>
      <c r="J162" s="88">
        <v>1311041990</v>
      </c>
      <c r="K162" s="187"/>
      <c r="L162" s="88">
        <v>37645</v>
      </c>
      <c r="M162" s="88">
        <v>473282902</v>
      </c>
      <c r="N162" s="88"/>
      <c r="O162" s="88">
        <v>4897741</v>
      </c>
      <c r="P162" s="88"/>
      <c r="Q162" s="102" t="s">
        <v>707</v>
      </c>
      <c r="R162" s="88"/>
      <c r="S162" s="88">
        <v>63140397989</v>
      </c>
      <c r="T162" s="88"/>
      <c r="U162" s="5">
        <v>59104797218</v>
      </c>
      <c r="V162" s="187"/>
      <c r="W162" s="12">
        <f>U162/درآمدها!$J$5</f>
        <v>6.2320863051995336E-3</v>
      </c>
      <c r="X162" s="188"/>
      <c r="Y162" s="88">
        <f t="shared" si="5"/>
        <v>9111170</v>
      </c>
    </row>
    <row r="163" spans="1:25">
      <c r="A163" s="186" t="s">
        <v>191</v>
      </c>
      <c r="C163" s="88">
        <v>7600632</v>
      </c>
      <c r="D163" s="88"/>
      <c r="E163" s="88">
        <v>36510730488</v>
      </c>
      <c r="F163" s="88"/>
      <c r="G163" s="5">
        <v>38683690188</v>
      </c>
      <c r="H163" s="88"/>
      <c r="I163" s="88">
        <v>138592</v>
      </c>
      <c r="J163" s="88">
        <v>796657529</v>
      </c>
      <c r="K163" s="187"/>
      <c r="L163" s="88">
        <v>86377</v>
      </c>
      <c r="M163" s="88">
        <v>412762487</v>
      </c>
      <c r="N163" s="88"/>
      <c r="O163" s="88">
        <v>7652847</v>
      </c>
      <c r="P163" s="88"/>
      <c r="Q163" s="102" t="s">
        <v>708</v>
      </c>
      <c r="R163" s="88"/>
      <c r="S163" s="88">
        <v>36891002569</v>
      </c>
      <c r="T163" s="88"/>
      <c r="U163" s="5">
        <v>35982588416</v>
      </c>
      <c r="V163" s="187"/>
      <c r="W163" s="12">
        <f>U163/درآمدها!$J$5</f>
        <v>3.794050687051373E-3</v>
      </c>
      <c r="X163" s="188"/>
      <c r="Y163" s="88">
        <f t="shared" si="5"/>
        <v>16151563</v>
      </c>
    </row>
    <row r="164" spans="1:25">
      <c r="A164" s="186" t="s">
        <v>198</v>
      </c>
      <c r="C164" s="88">
        <v>6096956</v>
      </c>
      <c r="D164" s="88"/>
      <c r="E164" s="88">
        <v>34843890401</v>
      </c>
      <c r="F164" s="88"/>
      <c r="G164" s="5">
        <v>46667229165</v>
      </c>
      <c r="H164" s="88"/>
      <c r="I164" s="88">
        <v>75259</v>
      </c>
      <c r="J164" s="88">
        <v>832584151</v>
      </c>
      <c r="K164" s="187"/>
      <c r="L164" s="88">
        <v>68887</v>
      </c>
      <c r="M164" s="88">
        <v>478525846</v>
      </c>
      <c r="N164" s="88"/>
      <c r="O164" s="88">
        <v>6103328</v>
      </c>
      <c r="P164" s="88"/>
      <c r="Q164" s="102" t="s">
        <v>709</v>
      </c>
      <c r="R164" s="88"/>
      <c r="S164" s="88">
        <v>35036016658</v>
      </c>
      <c r="T164" s="88"/>
      <c r="U164" s="5">
        <v>41983731338</v>
      </c>
      <c r="V164" s="187"/>
      <c r="W164" s="12">
        <f>U164/درآمدها!$J$5</f>
        <v>4.4268189627261522E-3</v>
      </c>
      <c r="X164" s="188"/>
      <c r="Y164" s="88">
        <f t="shared" si="5"/>
        <v>-4501576</v>
      </c>
    </row>
    <row r="165" spans="1:25">
      <c r="A165" s="186" t="s">
        <v>481</v>
      </c>
      <c r="C165" s="88">
        <v>4417881</v>
      </c>
      <c r="D165" s="88"/>
      <c r="E165" s="88">
        <v>85674137159</v>
      </c>
      <c r="F165" s="88"/>
      <c r="G165" s="5">
        <v>66708322100</v>
      </c>
      <c r="H165" s="88"/>
      <c r="I165" s="88">
        <v>54533</v>
      </c>
      <c r="J165" s="88">
        <v>587570526</v>
      </c>
      <c r="K165" s="187"/>
      <c r="L165" s="88">
        <v>49916</v>
      </c>
      <c r="M165" s="88">
        <v>734020830</v>
      </c>
      <c r="N165" s="88"/>
      <c r="O165" s="88">
        <v>4422498</v>
      </c>
      <c r="P165" s="88"/>
      <c r="Q165" s="102" t="s">
        <v>519</v>
      </c>
      <c r="R165" s="88"/>
      <c r="S165" s="88">
        <v>85541231643</v>
      </c>
      <c r="T165" s="88"/>
      <c r="U165" s="5">
        <v>64843716022</v>
      </c>
      <c r="V165" s="187"/>
      <c r="W165" s="12">
        <f>U165/درآمدها!$J$5</f>
        <v>6.8372053305325291E-3</v>
      </c>
      <c r="X165" s="188"/>
      <c r="Y165" s="88">
        <f t="shared" si="5"/>
        <v>404661</v>
      </c>
    </row>
    <row r="166" spans="1:25">
      <c r="A166" s="186" t="s">
        <v>99</v>
      </c>
      <c r="C166" s="88">
        <v>12816015</v>
      </c>
      <c r="D166" s="88"/>
      <c r="E166" s="88">
        <v>47196056816</v>
      </c>
      <c r="F166" s="88"/>
      <c r="G166" s="5">
        <v>44780255388</v>
      </c>
      <c r="H166" s="88"/>
      <c r="I166" s="88">
        <v>158198</v>
      </c>
      <c r="J166" s="88">
        <v>544607155</v>
      </c>
      <c r="K166" s="187"/>
      <c r="L166" s="88">
        <v>144806</v>
      </c>
      <c r="M166" s="88">
        <v>460623377</v>
      </c>
      <c r="N166" s="88"/>
      <c r="O166" s="88">
        <v>12829407</v>
      </c>
      <c r="P166" s="88"/>
      <c r="Q166" s="102" t="s">
        <v>710</v>
      </c>
      <c r="R166" s="88"/>
      <c r="S166" s="88">
        <v>47207827445</v>
      </c>
      <c r="T166" s="88"/>
      <c r="U166" s="5">
        <v>39866103165</v>
      </c>
      <c r="V166" s="187"/>
      <c r="W166" s="12">
        <f>U166/درآمدها!$J$5</f>
        <v>4.2035335077776851E-3</v>
      </c>
      <c r="X166" s="188"/>
      <c r="Y166" s="88">
        <f t="shared" si="5"/>
        <v>-1500599</v>
      </c>
    </row>
    <row r="167" spans="1:25">
      <c r="A167" s="186" t="s">
        <v>114</v>
      </c>
      <c r="C167" s="88">
        <v>18988669</v>
      </c>
      <c r="D167" s="88"/>
      <c r="E167" s="88">
        <v>194887182544</v>
      </c>
      <c r="F167" s="88"/>
      <c r="G167" s="5">
        <v>209331362394</v>
      </c>
      <c r="H167" s="88"/>
      <c r="I167" s="88">
        <v>27512</v>
      </c>
      <c r="J167" s="88">
        <v>304210645</v>
      </c>
      <c r="K167" s="187"/>
      <c r="L167" s="88">
        <v>2347853</v>
      </c>
      <c r="M167" s="88">
        <v>25375640454</v>
      </c>
      <c r="N167" s="88"/>
      <c r="O167" s="88">
        <v>16668328</v>
      </c>
      <c r="P167" s="88"/>
      <c r="Q167" s="102" t="s">
        <v>711</v>
      </c>
      <c r="R167" s="88"/>
      <c r="S167" s="88">
        <v>171094278962</v>
      </c>
      <c r="T167" s="88"/>
      <c r="U167" s="5">
        <v>171325025980</v>
      </c>
      <c r="V167" s="187"/>
      <c r="W167" s="12">
        <f>U167/درآمدها!$J$5</f>
        <v>1.8064732448193684E-2</v>
      </c>
      <c r="X167" s="188"/>
      <c r="Y167" s="88">
        <f t="shared" si="5"/>
        <v>-4998154</v>
      </c>
    </row>
    <row r="168" spans="1:25">
      <c r="A168" s="186" t="s">
        <v>184</v>
      </c>
      <c r="C168" s="88">
        <v>3667501</v>
      </c>
      <c r="D168" s="88"/>
      <c r="E168" s="88">
        <v>22003105795</v>
      </c>
      <c r="F168" s="88"/>
      <c r="G168" s="5">
        <v>18191940057</v>
      </c>
      <c r="H168" s="88"/>
      <c r="I168" s="88">
        <v>1960927</v>
      </c>
      <c r="J168" s="88">
        <v>10436735112</v>
      </c>
      <c r="K168" s="187"/>
      <c r="L168" s="88">
        <v>62819</v>
      </c>
      <c r="M168" s="88">
        <v>314022221</v>
      </c>
      <c r="N168" s="88"/>
      <c r="O168" s="88">
        <v>5565609</v>
      </c>
      <c r="P168" s="88"/>
      <c r="Q168" s="102" t="s">
        <v>527</v>
      </c>
      <c r="R168" s="88"/>
      <c r="S168" s="88">
        <v>32077779179</v>
      </c>
      <c r="T168" s="88"/>
      <c r="U168" s="5">
        <v>27607143200</v>
      </c>
      <c r="V168" s="187"/>
      <c r="W168" s="12">
        <f>U168/درآمدها!$J$5</f>
        <v>2.9109329049521828E-3</v>
      </c>
      <c r="X168" s="188"/>
      <c r="Y168" s="88">
        <f t="shared" si="5"/>
        <v>4336433</v>
      </c>
    </row>
    <row r="169" spans="1:25">
      <c r="A169" s="186" t="s">
        <v>132</v>
      </c>
      <c r="C169" s="88">
        <v>464550</v>
      </c>
      <c r="D169" s="88"/>
      <c r="E169" s="88">
        <v>5538131668</v>
      </c>
      <c r="F169" s="88"/>
      <c r="G169" s="5">
        <v>5693820488</v>
      </c>
      <c r="H169" s="88"/>
      <c r="I169" s="88">
        <v>8076</v>
      </c>
      <c r="J169" s="88">
        <v>98129262</v>
      </c>
      <c r="K169" s="187"/>
      <c r="L169" s="88">
        <v>3605</v>
      </c>
      <c r="M169" s="88">
        <v>40458290</v>
      </c>
      <c r="N169" s="88"/>
      <c r="O169" s="88">
        <v>469021</v>
      </c>
      <c r="P169" s="88"/>
      <c r="Q169" s="102" t="s">
        <v>712</v>
      </c>
      <c r="R169" s="88"/>
      <c r="S169" s="88">
        <v>5593269811</v>
      </c>
      <c r="T169" s="88"/>
      <c r="U169" s="5">
        <v>5198468128</v>
      </c>
      <c r="V169" s="187"/>
      <c r="W169" s="12">
        <f>U169/درآمدها!$J$5</f>
        <v>5.4813320666733734E-4</v>
      </c>
      <c r="X169" s="188"/>
      <c r="Y169" s="88"/>
    </row>
    <row r="170" spans="1:25">
      <c r="A170" s="176" t="s">
        <v>153</v>
      </c>
      <c r="C170" s="88">
        <v>10060813</v>
      </c>
      <c r="D170" s="176"/>
      <c r="E170" s="176">
        <v>51393457468</v>
      </c>
      <c r="F170" s="176"/>
      <c r="G170" s="176">
        <v>60205726003</v>
      </c>
      <c r="H170" s="88"/>
      <c r="I170" s="88">
        <v>183452</v>
      </c>
      <c r="J170" s="88">
        <v>1181258576</v>
      </c>
      <c r="K170" s="187"/>
      <c r="L170" s="88">
        <v>114337</v>
      </c>
      <c r="M170" s="88">
        <v>590731780</v>
      </c>
      <c r="N170" s="88"/>
      <c r="O170" s="88">
        <v>10129928</v>
      </c>
      <c r="P170" s="88"/>
      <c r="Q170" s="102" t="s">
        <v>713</v>
      </c>
      <c r="R170" s="88"/>
      <c r="S170" s="88">
        <v>51987925746</v>
      </c>
      <c r="T170" s="88"/>
      <c r="U170" s="5">
        <v>51053150489</v>
      </c>
      <c r="V170" s="187"/>
      <c r="W170" s="12">
        <f>U170/درآمدها!$J$5</f>
        <v>5.3831102545918528E-3</v>
      </c>
      <c r="X170" s="188"/>
      <c r="Y170" s="88">
        <f>O174-(C176+I170-L170)</f>
        <v>5073105</v>
      </c>
    </row>
    <row r="171" spans="1:25">
      <c r="A171" s="186" t="s">
        <v>234</v>
      </c>
      <c r="C171" s="88">
        <v>59743</v>
      </c>
      <c r="D171" s="88"/>
      <c r="E171" s="88">
        <v>5619248132</v>
      </c>
      <c r="F171" s="88"/>
      <c r="G171" s="5">
        <v>8421151637</v>
      </c>
      <c r="H171" s="88"/>
      <c r="I171" s="88">
        <v>1088</v>
      </c>
      <c r="J171" s="88">
        <v>158630552</v>
      </c>
      <c r="K171" s="187"/>
      <c r="L171" s="88">
        <v>678</v>
      </c>
      <c r="M171" s="88">
        <v>88079764</v>
      </c>
      <c r="N171" s="88"/>
      <c r="O171" s="88">
        <v>60153</v>
      </c>
      <c r="P171" s="88"/>
      <c r="Q171" s="102" t="s">
        <v>714</v>
      </c>
      <c r="R171" s="88"/>
      <c r="S171" s="88">
        <v>5713480569</v>
      </c>
      <c r="T171" s="88"/>
      <c r="U171" s="5">
        <v>7937798155</v>
      </c>
      <c r="V171" s="187"/>
      <c r="W171" s="12">
        <f>U171/درآمدها!$J$5</f>
        <v>8.3697170963557821E-4</v>
      </c>
      <c r="X171" s="188"/>
      <c r="Y171" s="88">
        <f>O175-(C177+I171-L171)</f>
        <v>5844442</v>
      </c>
    </row>
    <row r="172" spans="1:25">
      <c r="A172" s="186" t="s">
        <v>212</v>
      </c>
      <c r="C172" s="88">
        <v>11617135</v>
      </c>
      <c r="D172" s="88"/>
      <c r="E172" s="88">
        <v>83796674255</v>
      </c>
      <c r="F172" s="88"/>
      <c r="G172" s="5">
        <v>81067051592</v>
      </c>
      <c r="H172" s="88"/>
      <c r="I172" s="88">
        <v>143400</v>
      </c>
      <c r="J172" s="88">
        <v>993340592</v>
      </c>
      <c r="K172" s="187"/>
      <c r="L172" s="88">
        <v>118405</v>
      </c>
      <c r="M172" s="88">
        <v>744967732</v>
      </c>
      <c r="N172" s="88"/>
      <c r="O172" s="88">
        <v>11642130</v>
      </c>
      <c r="P172" s="88"/>
      <c r="Q172" s="102" t="s">
        <v>715</v>
      </c>
      <c r="R172" s="88"/>
      <c r="S172" s="88">
        <v>83936349456</v>
      </c>
      <c r="T172" s="88"/>
      <c r="U172" s="5">
        <v>73719113912</v>
      </c>
      <c r="V172" s="187"/>
      <c r="W172" s="12">
        <f>U172/درآمدها!$J$5</f>
        <v>7.7730387695587079E-3</v>
      </c>
      <c r="X172" s="188"/>
      <c r="Y172" s="88">
        <f>O176-(C179+I172-L172)</f>
        <v>-8396142</v>
      </c>
    </row>
    <row r="173" spans="1:25">
      <c r="A173" s="186" t="s">
        <v>215</v>
      </c>
      <c r="C173" s="88">
        <v>7378648</v>
      </c>
      <c r="D173" s="88"/>
      <c r="E173" s="88">
        <v>45472218510</v>
      </c>
      <c r="F173" s="88"/>
      <c r="G173" s="5">
        <v>57797790953</v>
      </c>
      <c r="H173" s="88"/>
      <c r="I173" s="88">
        <v>109165</v>
      </c>
      <c r="J173" s="88">
        <v>895841730</v>
      </c>
      <c r="K173" s="187"/>
      <c r="L173" s="88">
        <v>1186434</v>
      </c>
      <c r="M173" s="88">
        <v>9635897746</v>
      </c>
      <c r="N173" s="88"/>
      <c r="O173" s="88">
        <v>6301379</v>
      </c>
      <c r="P173" s="88"/>
      <c r="Q173" s="102" t="s">
        <v>716</v>
      </c>
      <c r="R173" s="88"/>
      <c r="S173" s="88">
        <v>39055592323</v>
      </c>
      <c r="T173" s="88"/>
      <c r="U173" s="5">
        <v>43847200568</v>
      </c>
      <c r="V173" s="187"/>
      <c r="W173" s="12">
        <f>U173/درآمدها!$J$5</f>
        <v>4.6233055698218437E-3</v>
      </c>
      <c r="X173" s="188"/>
      <c r="Y173" s="88">
        <f>O177-(C180+I173-L173)</f>
        <v>1404470</v>
      </c>
    </row>
    <row r="174" spans="1:25">
      <c r="A174" s="186" t="s">
        <v>199</v>
      </c>
      <c r="C174" s="88">
        <v>5407589</v>
      </c>
      <c r="D174" s="88"/>
      <c r="E174" s="88">
        <v>48497572761</v>
      </c>
      <c r="F174" s="88"/>
      <c r="G174" s="5">
        <v>50690152567</v>
      </c>
      <c r="H174" s="88"/>
      <c r="I174" s="88">
        <v>66750</v>
      </c>
      <c r="J174" s="88">
        <v>644236816</v>
      </c>
      <c r="K174" s="187"/>
      <c r="L174" s="88">
        <v>61099</v>
      </c>
      <c r="M174" s="88">
        <v>567969476</v>
      </c>
      <c r="N174" s="88"/>
      <c r="O174" s="88">
        <v>5413240</v>
      </c>
      <c r="P174" s="88"/>
      <c r="Q174" s="102" t="s">
        <v>717</v>
      </c>
      <c r="R174" s="88"/>
      <c r="S174" s="88">
        <v>48593338716</v>
      </c>
      <c r="T174" s="88"/>
      <c r="U174" s="5">
        <v>50258831618</v>
      </c>
      <c r="V174" s="187"/>
      <c r="W174" s="12">
        <f>U174/درآمدها!$J$5</f>
        <v>5.2993562449187917E-3</v>
      </c>
      <c r="X174" s="188"/>
      <c r="Y174" s="88">
        <f>O178-(C181+I174-L174)</f>
        <v>-14710237</v>
      </c>
    </row>
    <row r="175" spans="1:25">
      <c r="A175" s="186" t="s">
        <v>110</v>
      </c>
      <c r="C175" s="88">
        <v>6951515</v>
      </c>
      <c r="D175" s="88"/>
      <c r="E175" s="88">
        <v>25650543184</v>
      </c>
      <c r="F175" s="88"/>
      <c r="G175" s="5">
        <v>28545844052</v>
      </c>
      <c r="H175" s="88"/>
      <c r="I175" s="88">
        <v>126759</v>
      </c>
      <c r="J175" s="88">
        <v>514085873</v>
      </c>
      <c r="K175" s="187"/>
      <c r="L175" s="88">
        <v>53991</v>
      </c>
      <c r="M175" s="88">
        <v>176470669</v>
      </c>
      <c r="N175" s="88"/>
      <c r="O175" s="88">
        <v>7024283</v>
      </c>
      <c r="P175" s="88"/>
      <c r="Q175" s="102" t="s">
        <v>592</v>
      </c>
      <c r="R175" s="88"/>
      <c r="S175" s="88">
        <v>25965052933</v>
      </c>
      <c r="T175" s="88"/>
      <c r="U175" s="5">
        <v>21966908876</v>
      </c>
      <c r="V175" s="187"/>
      <c r="W175" s="12">
        <f>U175/درآمدها!$J$5</f>
        <v>2.3162192988963296E-3</v>
      </c>
      <c r="X175" s="188"/>
      <c r="Y175" s="88" t="e">
        <f>O179-(#REF!+I175-L175)</f>
        <v>#REF!</v>
      </c>
    </row>
    <row r="176" spans="1:25">
      <c r="A176" s="186" t="s">
        <v>439</v>
      </c>
      <c r="C176" s="88">
        <v>271020</v>
      </c>
      <c r="D176" s="88"/>
      <c r="E176" s="88">
        <v>7573573343</v>
      </c>
      <c r="F176" s="88"/>
      <c r="G176" s="5">
        <v>8394735554</v>
      </c>
      <c r="H176" s="88"/>
      <c r="I176" s="88">
        <v>4940</v>
      </c>
      <c r="J176" s="88">
        <v>149699996</v>
      </c>
      <c r="K176" s="187"/>
      <c r="L176" s="88">
        <v>3079</v>
      </c>
      <c r="M176" s="88">
        <v>91132585</v>
      </c>
      <c r="N176" s="88"/>
      <c r="O176" s="88">
        <v>272881</v>
      </c>
      <c r="P176" s="88"/>
      <c r="Q176" s="102" t="s">
        <v>718</v>
      </c>
      <c r="R176" s="88"/>
      <c r="S176" s="88">
        <v>7637101580</v>
      </c>
      <c r="T176" s="88"/>
      <c r="U176" s="5">
        <v>7974966328</v>
      </c>
      <c r="V176" s="187"/>
      <c r="W176" s="12">
        <f>U176/درآمدها!$J$5</f>
        <v>8.4089076989541181E-4</v>
      </c>
      <c r="X176" s="188"/>
      <c r="Y176" s="88">
        <f t="shared" ref="Y176:Y186" si="6">O180-(C182+I176-L176)</f>
        <v>-24717315</v>
      </c>
    </row>
    <row r="177" spans="1:25">
      <c r="A177" s="186" t="s">
        <v>155</v>
      </c>
      <c r="C177" s="88">
        <v>1179431</v>
      </c>
      <c r="D177" s="88"/>
      <c r="E177" s="88">
        <v>47864935285</v>
      </c>
      <c r="F177" s="88"/>
      <c r="G177" s="5">
        <v>46451018339</v>
      </c>
      <c r="H177" s="88"/>
      <c r="I177" s="88">
        <v>21503</v>
      </c>
      <c r="J177" s="88">
        <v>951236574</v>
      </c>
      <c r="K177" s="187"/>
      <c r="L177" s="88">
        <v>11022</v>
      </c>
      <c r="M177" s="88">
        <v>444326603</v>
      </c>
      <c r="N177" s="88"/>
      <c r="O177" s="88">
        <v>1189912</v>
      </c>
      <c r="P177" s="88"/>
      <c r="Q177" s="102" t="s">
        <v>719</v>
      </c>
      <c r="R177" s="88"/>
      <c r="S177" s="88">
        <v>48368144035</v>
      </c>
      <c r="T177" s="88"/>
      <c r="U177" s="5">
        <v>48022980162</v>
      </c>
      <c r="V177" s="187"/>
      <c r="W177" s="12">
        <f>U177/درآمدها!$J$5</f>
        <v>5.0636051740200238E-3</v>
      </c>
      <c r="X177" s="188"/>
      <c r="Y177" s="88">
        <f t="shared" si="6"/>
        <v>11526381</v>
      </c>
    </row>
    <row r="178" spans="1:25">
      <c r="A178" s="186" t="s">
        <v>158</v>
      </c>
      <c r="C178" s="176">
        <v>5140498</v>
      </c>
      <c r="D178" s="88"/>
      <c r="E178" s="88">
        <v>60292386348</v>
      </c>
      <c r="F178" s="88"/>
      <c r="G178" s="5">
        <v>55493644724</v>
      </c>
      <c r="H178" s="88"/>
      <c r="I178" s="88">
        <v>63453</v>
      </c>
      <c r="J178" s="88">
        <v>691042775</v>
      </c>
      <c r="K178" s="187"/>
      <c r="L178" s="88">
        <v>58081</v>
      </c>
      <c r="M178" s="88">
        <v>640103218</v>
      </c>
      <c r="N178" s="88"/>
      <c r="O178" s="88">
        <v>5145870</v>
      </c>
      <c r="P178" s="88"/>
      <c r="Q178" s="102" t="s">
        <v>720</v>
      </c>
      <c r="R178" s="88"/>
      <c r="S178" s="88">
        <v>60302796552</v>
      </c>
      <c r="T178" s="88"/>
      <c r="U178" s="5">
        <v>57955805995</v>
      </c>
      <c r="V178" s="187"/>
      <c r="W178" s="12">
        <f>U178/درآمدها!$J$5</f>
        <v>6.11093518375601E-3</v>
      </c>
      <c r="X178" s="188"/>
      <c r="Y178" s="88">
        <f t="shared" si="6"/>
        <v>20501431</v>
      </c>
    </row>
    <row r="179" spans="1:25">
      <c r="A179" s="186" t="s">
        <v>93</v>
      </c>
      <c r="C179" s="88">
        <v>8644028</v>
      </c>
      <c r="D179" s="88"/>
      <c r="E179" s="88">
        <v>64634325745</v>
      </c>
      <c r="F179" s="88"/>
      <c r="G179" s="5">
        <v>57415726699</v>
      </c>
      <c r="H179" s="88"/>
      <c r="I179" s="88">
        <v>106700</v>
      </c>
      <c r="J179" s="88">
        <v>757028803</v>
      </c>
      <c r="K179" s="187"/>
      <c r="L179" s="88">
        <v>97667</v>
      </c>
      <c r="M179" s="88">
        <v>608576757</v>
      </c>
      <c r="N179" s="88"/>
      <c r="O179" s="88">
        <v>8653061</v>
      </c>
      <c r="P179" s="88"/>
      <c r="Q179" s="102" t="s">
        <v>721</v>
      </c>
      <c r="R179" s="88"/>
      <c r="S179" s="88">
        <v>64661520708</v>
      </c>
      <c r="T179" s="88"/>
      <c r="U179" s="5">
        <v>55910239370</v>
      </c>
      <c r="V179" s="187"/>
      <c r="W179" s="12">
        <f>U179/درآمدها!$J$5</f>
        <v>5.8952479916823119E-3</v>
      </c>
      <c r="X179" s="188"/>
      <c r="Y179" s="88">
        <f t="shared" si="6"/>
        <v>8036311</v>
      </c>
    </row>
    <row r="180" spans="1:25">
      <c r="A180" s="186" t="s">
        <v>122</v>
      </c>
      <c r="C180" s="88">
        <v>862711</v>
      </c>
      <c r="D180" s="88"/>
      <c r="E180" s="88">
        <v>55421089426</v>
      </c>
      <c r="F180" s="88"/>
      <c r="G180" s="5">
        <v>54035981564</v>
      </c>
      <c r="H180" s="88"/>
      <c r="I180" s="88">
        <v>15729</v>
      </c>
      <c r="J180" s="88">
        <v>1014762259</v>
      </c>
      <c r="K180" s="187"/>
      <c r="L180" s="88">
        <v>7289</v>
      </c>
      <c r="M180" s="88">
        <v>441440144</v>
      </c>
      <c r="N180" s="88"/>
      <c r="O180" s="88">
        <v>871151</v>
      </c>
      <c r="P180" s="88"/>
      <c r="Q180" s="102" t="s">
        <v>722</v>
      </c>
      <c r="R180" s="88"/>
      <c r="S180" s="88">
        <v>55967565948</v>
      </c>
      <c r="T180" s="88"/>
      <c r="U180" s="5">
        <v>52295786481</v>
      </c>
      <c r="V180" s="187"/>
      <c r="W180" s="12">
        <f>U180/درآمدها!$J$5</f>
        <v>5.5141354016628721E-3</v>
      </c>
      <c r="X180" s="188"/>
      <c r="Y180" s="88">
        <f t="shared" si="6"/>
        <v>3088375</v>
      </c>
    </row>
    <row r="181" spans="1:25">
      <c r="A181" s="186" t="s">
        <v>144</v>
      </c>
      <c r="C181" s="88">
        <v>19850456</v>
      </c>
      <c r="D181" s="88"/>
      <c r="E181" s="88">
        <v>72940273906</v>
      </c>
      <c r="F181" s="88"/>
      <c r="G181" s="5">
        <v>59611416627</v>
      </c>
      <c r="H181" s="88"/>
      <c r="I181" s="88">
        <v>245030</v>
      </c>
      <c r="J181" s="88">
        <v>784177705</v>
      </c>
      <c r="K181" s="187"/>
      <c r="L181" s="88">
        <v>169109</v>
      </c>
      <c r="M181" s="88">
        <v>467585865</v>
      </c>
      <c r="N181" s="88"/>
      <c r="O181" s="88">
        <v>19926377</v>
      </c>
      <c r="P181" s="88"/>
      <c r="Q181" s="102" t="s">
        <v>723</v>
      </c>
      <c r="R181" s="88"/>
      <c r="S181" s="88">
        <v>73104040227</v>
      </c>
      <c r="T181" s="88"/>
      <c r="U181" s="5">
        <v>55640152499</v>
      </c>
      <c r="V181" s="187"/>
      <c r="W181" s="12">
        <f>U181/درآمدها!$J$5</f>
        <v>5.8667696824891511E-3</v>
      </c>
      <c r="X181" s="188"/>
      <c r="Y181" s="88">
        <f t="shared" si="6"/>
        <v>-99400</v>
      </c>
    </row>
    <row r="182" spans="1:25">
      <c r="A182" s="186" t="s">
        <v>174</v>
      </c>
      <c r="C182" s="88">
        <v>25586605</v>
      </c>
      <c r="D182" s="88"/>
      <c r="E182" s="88">
        <v>185287227553</v>
      </c>
      <c r="F182" s="88"/>
      <c r="G182" s="5">
        <v>142432442325</v>
      </c>
      <c r="H182" s="88"/>
      <c r="I182" s="88">
        <v>466555</v>
      </c>
      <c r="J182" s="88">
        <v>2889042647</v>
      </c>
      <c r="K182" s="187"/>
      <c r="L182" s="88">
        <v>290781</v>
      </c>
      <c r="M182" s="88">
        <v>1575744107</v>
      </c>
      <c r="N182" s="88"/>
      <c r="O182" s="88">
        <v>25762379</v>
      </c>
      <c r="P182" s="88"/>
      <c r="Q182" s="102" t="s">
        <v>525</v>
      </c>
      <c r="R182" s="88"/>
      <c r="S182" s="88">
        <v>186076022705</v>
      </c>
      <c r="T182" s="88"/>
      <c r="U182" s="5">
        <v>137008646724</v>
      </c>
      <c r="V182" s="187"/>
      <c r="W182" s="12">
        <f>U182/درآمدها!$J$5</f>
        <v>1.4446369011186231E-2</v>
      </c>
      <c r="X182" s="188"/>
      <c r="Y182" s="88">
        <f t="shared" si="6"/>
        <v>-39760849</v>
      </c>
    </row>
    <row r="183" spans="1:25">
      <c r="A183" s="186" t="s">
        <v>482</v>
      </c>
      <c r="C183" s="88">
        <v>8389515</v>
      </c>
      <c r="D183" s="88"/>
      <c r="E183" s="88">
        <v>42437362024</v>
      </c>
      <c r="F183" s="88"/>
      <c r="G183" s="5">
        <v>40088444638</v>
      </c>
      <c r="H183" s="88"/>
      <c r="I183" s="88">
        <v>132229</v>
      </c>
      <c r="J183" s="88">
        <v>641512195</v>
      </c>
      <c r="K183" s="187"/>
      <c r="L183" s="88">
        <v>67575</v>
      </c>
      <c r="M183" s="88">
        <v>330604756</v>
      </c>
      <c r="N183" s="88"/>
      <c r="O183" s="88">
        <v>8454169</v>
      </c>
      <c r="P183" s="88"/>
      <c r="Q183" s="102" t="s">
        <v>724</v>
      </c>
      <c r="R183" s="88"/>
      <c r="S183" s="88">
        <v>42737271031</v>
      </c>
      <c r="T183" s="88"/>
      <c r="U183" s="5">
        <v>41010869472</v>
      </c>
      <c r="V183" s="187"/>
      <c r="W183" s="12">
        <f>U183/درآمدها!$J$5</f>
        <v>4.3242391486107753E-3</v>
      </c>
      <c r="X183" s="188"/>
      <c r="Y183" s="88">
        <f t="shared" si="6"/>
        <v>-2948770</v>
      </c>
    </row>
    <row r="184" spans="1:25">
      <c r="A184" s="186" t="s">
        <v>170</v>
      </c>
      <c r="C184" s="88">
        <v>5255576</v>
      </c>
      <c r="D184" s="88"/>
      <c r="E184" s="88">
        <v>30307021752</v>
      </c>
      <c r="F184" s="88"/>
      <c r="G184" s="5">
        <v>27375359895</v>
      </c>
      <c r="H184" s="88"/>
      <c r="I184" s="88">
        <v>95820</v>
      </c>
      <c r="J184" s="88">
        <v>548759973</v>
      </c>
      <c r="K184" s="187"/>
      <c r="L184" s="88">
        <v>59726</v>
      </c>
      <c r="M184" s="88">
        <v>300326276</v>
      </c>
      <c r="N184" s="88"/>
      <c r="O184" s="88">
        <v>5291670</v>
      </c>
      <c r="P184" s="88"/>
      <c r="Q184" s="102" t="s">
        <v>516</v>
      </c>
      <c r="R184" s="88"/>
      <c r="S184" s="88">
        <v>30511405712</v>
      </c>
      <c r="T184" s="88"/>
      <c r="U184" s="5">
        <v>27089950504</v>
      </c>
      <c r="V184" s="187"/>
      <c r="W184" s="12">
        <f>U184/درآمدها!$J$5</f>
        <v>2.8563994377954894E-3</v>
      </c>
      <c r="X184" s="188"/>
      <c r="Y184" s="88">
        <f t="shared" si="6"/>
        <v>37935044</v>
      </c>
    </row>
    <row r="185" spans="1:25">
      <c r="A185" s="186" t="s">
        <v>229</v>
      </c>
      <c r="C185" s="88">
        <v>408825</v>
      </c>
      <c r="D185" s="88"/>
      <c r="E185" s="88">
        <v>5282142988</v>
      </c>
      <c r="F185" s="88"/>
      <c r="G185" s="5">
        <v>6311275392</v>
      </c>
      <c r="H185" s="88"/>
      <c r="I185" s="88">
        <v>0</v>
      </c>
      <c r="J185" s="88">
        <v>0</v>
      </c>
      <c r="K185" s="187"/>
      <c r="L185" s="88">
        <v>4562</v>
      </c>
      <c r="M185" s="88">
        <v>56157295</v>
      </c>
      <c r="N185" s="88"/>
      <c r="O185" s="88">
        <v>404263</v>
      </c>
      <c r="P185" s="88"/>
      <c r="Q185" s="102" t="s">
        <v>725</v>
      </c>
      <c r="R185" s="88"/>
      <c r="S185" s="88">
        <v>5223200564</v>
      </c>
      <c r="T185" s="88"/>
      <c r="U185" s="5">
        <v>4886588846</v>
      </c>
      <c r="V185" s="187"/>
      <c r="W185" s="12">
        <f>U185/درآمدها!$J$5</f>
        <v>5.1524825157547318E-4</v>
      </c>
      <c r="X185" s="188"/>
      <c r="Y185" s="88">
        <f t="shared" si="6"/>
        <v>1847393</v>
      </c>
    </row>
    <row r="186" spans="1:25">
      <c r="A186" s="186" t="s">
        <v>208</v>
      </c>
      <c r="C186" s="88">
        <v>2194855</v>
      </c>
      <c r="D186" s="88"/>
      <c r="E186" s="88">
        <v>10488979496</v>
      </c>
      <c r="F186" s="88"/>
      <c r="G186" s="5">
        <v>15054389734</v>
      </c>
      <c r="H186" s="88"/>
      <c r="I186" s="88">
        <v>40024</v>
      </c>
      <c r="J186" s="88">
        <v>271144899</v>
      </c>
      <c r="K186" s="187"/>
      <c r="L186" s="88">
        <v>24857</v>
      </c>
      <c r="M186" s="88">
        <v>151425003</v>
      </c>
      <c r="N186" s="88"/>
      <c r="O186" s="88">
        <v>2210022</v>
      </c>
      <c r="P186" s="88"/>
      <c r="Q186" s="102" t="s">
        <v>726</v>
      </c>
      <c r="R186" s="88"/>
      <c r="S186" s="88">
        <v>10640447038</v>
      </c>
      <c r="T186" s="88"/>
      <c r="U186" s="5">
        <v>13444858900</v>
      </c>
      <c r="V186" s="187"/>
      <c r="W186" s="12">
        <f>U186/درآمدها!$J$5</f>
        <v>1.4176433211839613E-3</v>
      </c>
      <c r="X186" s="188"/>
      <c r="Y186" s="88">
        <f t="shared" si="6"/>
        <v>-5914218</v>
      </c>
    </row>
    <row r="187" spans="1:25">
      <c r="A187" s="186" t="s">
        <v>185</v>
      </c>
      <c r="C187" s="88">
        <v>427742</v>
      </c>
      <c r="D187" s="88"/>
      <c r="E187" s="88">
        <v>15155697467</v>
      </c>
      <c r="F187" s="88"/>
      <c r="G187" s="5">
        <v>13342679827</v>
      </c>
      <c r="H187" s="88"/>
      <c r="I187" s="88">
        <v>6292</v>
      </c>
      <c r="J187" s="88">
        <v>218745512</v>
      </c>
      <c r="K187" s="187"/>
      <c r="L187" s="176">
        <v>3708</v>
      </c>
      <c r="M187" s="176">
        <v>115188734</v>
      </c>
      <c r="N187" s="88"/>
      <c r="O187" s="88">
        <v>430326</v>
      </c>
      <c r="P187" s="88"/>
      <c r="Q187" s="102" t="s">
        <v>727</v>
      </c>
      <c r="R187" s="88"/>
      <c r="S187" s="88">
        <v>15243097429</v>
      </c>
      <c r="T187" s="88"/>
      <c r="U187" s="5">
        <v>13410450318</v>
      </c>
      <c r="V187" s="187"/>
      <c r="W187" s="12">
        <f>U187/درآمدها!$J$5</f>
        <v>1.4140152357703082E-3</v>
      </c>
      <c r="X187" s="188"/>
      <c r="Y187" s="88">
        <f>O191-(C193+I187-L189)</f>
        <v>1010811</v>
      </c>
    </row>
    <row r="188" spans="1:25">
      <c r="A188" s="176" t="s">
        <v>206</v>
      </c>
      <c r="C188" s="88">
        <v>41795097</v>
      </c>
      <c r="D188" s="176"/>
      <c r="E188" s="176">
        <v>101186088090</v>
      </c>
      <c r="F188" s="176"/>
      <c r="G188" s="176">
        <v>82677368187</v>
      </c>
      <c r="H188" s="88"/>
      <c r="I188" s="88">
        <v>0</v>
      </c>
      <c r="J188" s="88">
        <v>0</v>
      </c>
      <c r="K188" s="187"/>
      <c r="L188" s="176">
        <v>377872</v>
      </c>
      <c r="M188" s="176">
        <v>662288900</v>
      </c>
      <c r="N188" s="88"/>
      <c r="O188" s="88">
        <v>41417225</v>
      </c>
      <c r="P188" s="88"/>
      <c r="Q188" s="102" t="s">
        <v>728</v>
      </c>
      <c r="R188" s="88"/>
      <c r="S188" s="88">
        <v>100271258547</v>
      </c>
      <c r="T188" s="88"/>
      <c r="U188" s="5">
        <v>70813763123</v>
      </c>
      <c r="V188" s="187"/>
      <c r="W188" s="12">
        <f>U188/درآمدها!$J$5</f>
        <v>7.4666948226004837E-3</v>
      </c>
      <c r="X188" s="188"/>
      <c r="Y188" s="88">
        <f>O192-(C194+I188-L190)</f>
        <v>8395870</v>
      </c>
    </row>
    <row r="189" spans="1:25">
      <c r="A189" s="186" t="s">
        <v>136</v>
      </c>
      <c r="C189" s="88">
        <v>3314442</v>
      </c>
      <c r="D189" s="88"/>
      <c r="E189" s="88">
        <v>44726574835</v>
      </c>
      <c r="F189" s="88"/>
      <c r="G189" s="5">
        <v>39273075160</v>
      </c>
      <c r="H189" s="88"/>
      <c r="I189" s="88">
        <v>40912</v>
      </c>
      <c r="J189" s="88">
        <v>556571269</v>
      </c>
      <c r="K189" s="187"/>
      <c r="L189" s="88">
        <v>25593</v>
      </c>
      <c r="M189" s="88">
        <v>304814578</v>
      </c>
      <c r="N189" s="88"/>
      <c r="O189" s="88">
        <v>3329761</v>
      </c>
      <c r="P189" s="88"/>
      <c r="Q189" s="102" t="s">
        <v>729</v>
      </c>
      <c r="R189" s="88"/>
      <c r="S189" s="88">
        <v>44937748403</v>
      </c>
      <c r="T189" s="88"/>
      <c r="U189" s="5">
        <v>40050381960</v>
      </c>
      <c r="V189" s="187"/>
      <c r="W189" s="12">
        <f>U189/درآمدها!$J$5</f>
        <v>4.2229641023946041E-3</v>
      </c>
      <c r="X189" s="188"/>
      <c r="Y189" s="88"/>
    </row>
    <row r="190" spans="1:25">
      <c r="A190" s="186" t="s">
        <v>89</v>
      </c>
      <c r="C190" s="88">
        <v>3446087</v>
      </c>
      <c r="D190" s="88"/>
      <c r="E190" s="88">
        <v>128258492180</v>
      </c>
      <c r="F190" s="88"/>
      <c r="G190" s="5">
        <v>94957154730</v>
      </c>
      <c r="H190" s="88"/>
      <c r="I190" s="88">
        <v>62835</v>
      </c>
      <c r="J190" s="88">
        <v>2027327999</v>
      </c>
      <c r="K190" s="187"/>
      <c r="L190" s="88">
        <v>1248342</v>
      </c>
      <c r="M190" s="88">
        <v>39533857229</v>
      </c>
      <c r="N190" s="88"/>
      <c r="O190" s="88">
        <v>2260580</v>
      </c>
      <c r="P190" s="88"/>
      <c r="Q190" s="102" t="s">
        <v>730</v>
      </c>
      <c r="R190" s="88"/>
      <c r="S190" s="88">
        <v>83935043122</v>
      </c>
      <c r="T190" s="88"/>
      <c r="U190" s="5">
        <v>70559867841</v>
      </c>
      <c r="V190" s="187"/>
      <c r="W190" s="12">
        <f>U190/درآمدها!$J$5</f>
        <v>7.4399237755047483E-3</v>
      </c>
      <c r="X190" s="188"/>
      <c r="Y190" s="88">
        <f>O194-(C195+I190-L192)</f>
        <v>-21807316</v>
      </c>
    </row>
    <row r="191" spans="1:25">
      <c r="A191" s="186" t="s">
        <v>163</v>
      </c>
      <c r="C191" s="88">
        <v>1486930</v>
      </c>
      <c r="D191" s="88"/>
      <c r="E191" s="88">
        <v>10363734757</v>
      </c>
      <c r="F191" s="88"/>
      <c r="G191" s="5">
        <v>8528537566</v>
      </c>
      <c r="H191" s="88"/>
      <c r="I191" s="88">
        <v>27115</v>
      </c>
      <c r="J191" s="88">
        <v>163537685</v>
      </c>
      <c r="K191" s="187"/>
      <c r="L191" s="88">
        <v>16897</v>
      </c>
      <c r="M191" s="88">
        <v>99884901</v>
      </c>
      <c r="N191" s="88"/>
      <c r="O191" s="88">
        <v>1497148</v>
      </c>
      <c r="P191" s="88"/>
      <c r="Q191" s="102" t="s">
        <v>731</v>
      </c>
      <c r="R191" s="88"/>
      <c r="S191" s="88">
        <v>10409786289</v>
      </c>
      <c r="T191" s="88"/>
      <c r="U191" s="5">
        <v>8825263022</v>
      </c>
      <c r="V191" s="187"/>
      <c r="W191" s="12">
        <f>U191/درآمدها!$J$5</f>
        <v>9.3054715366556074E-4</v>
      </c>
      <c r="X191" s="188"/>
      <c r="Y191" s="88">
        <f>O195-(C197+I191-L193)</f>
        <v>21659879</v>
      </c>
    </row>
    <row r="192" spans="1:25">
      <c r="A192" s="186" t="s">
        <v>231</v>
      </c>
      <c r="C192" s="88">
        <v>8159631</v>
      </c>
      <c r="D192" s="88"/>
      <c r="E192" s="88">
        <v>35054150950</v>
      </c>
      <c r="F192" s="88"/>
      <c r="G192" s="5">
        <v>29548668797</v>
      </c>
      <c r="H192" s="88"/>
      <c r="I192" s="88">
        <v>100721</v>
      </c>
      <c r="J192" s="88">
        <v>380034387</v>
      </c>
      <c r="K192" s="187"/>
      <c r="L192" s="88">
        <v>29411</v>
      </c>
      <c r="M192" s="88">
        <v>102676854</v>
      </c>
      <c r="N192" s="88"/>
      <c r="O192" s="88">
        <v>8230941</v>
      </c>
      <c r="P192" s="88"/>
      <c r="Q192" s="102" t="s">
        <v>732</v>
      </c>
      <c r="R192" s="88"/>
      <c r="S192" s="88">
        <v>35308021848</v>
      </c>
      <c r="T192" s="88"/>
      <c r="U192" s="5">
        <v>28735067761</v>
      </c>
      <c r="V192" s="187"/>
      <c r="W192" s="12">
        <f>U192/درآمدها!$J$5</f>
        <v>3.0298627302924102E-3</v>
      </c>
      <c r="X192" s="188"/>
      <c r="Y192" s="88">
        <f>O196-(C198+I192-L194)</f>
        <v>10751601</v>
      </c>
    </row>
    <row r="193" spans="1:25">
      <c r="A193" s="186" t="s">
        <v>194</v>
      </c>
      <c r="C193" s="88">
        <v>505638</v>
      </c>
      <c r="D193" s="88"/>
      <c r="E193" s="88">
        <v>21453544252</v>
      </c>
      <c r="F193" s="88"/>
      <c r="G193" s="5">
        <v>26584071820</v>
      </c>
      <c r="H193" s="88"/>
      <c r="I193" s="176">
        <v>6241</v>
      </c>
      <c r="J193" s="176">
        <v>339245060</v>
      </c>
      <c r="K193" s="187"/>
      <c r="L193" s="88">
        <v>5712</v>
      </c>
      <c r="M193" s="88">
        <v>298243640</v>
      </c>
      <c r="N193" s="88"/>
      <c r="O193" s="88">
        <v>506167</v>
      </c>
      <c r="P193" s="88"/>
      <c r="Q193" s="102" t="s">
        <v>733</v>
      </c>
      <c r="R193" s="88"/>
      <c r="S193" s="88">
        <v>21549606036</v>
      </c>
      <c r="T193" s="88"/>
      <c r="U193" s="5">
        <v>26315022524</v>
      </c>
      <c r="V193" s="187"/>
      <c r="W193" s="12">
        <f>U193/درآمدها!$J$5</f>
        <v>2.7746900287628981E-3</v>
      </c>
      <c r="X193" s="188"/>
      <c r="Y193" s="88">
        <f>O197-(C199+I195-L195)</f>
        <v>-3249504</v>
      </c>
    </row>
    <row r="194" spans="1:25">
      <c r="A194" s="186" t="s">
        <v>224</v>
      </c>
      <c r="C194" s="88">
        <v>1083413</v>
      </c>
      <c r="D194" s="88"/>
      <c r="E194" s="88">
        <v>23433323525</v>
      </c>
      <c r="F194" s="88"/>
      <c r="G194" s="5">
        <v>24414834925</v>
      </c>
      <c r="H194" s="88"/>
      <c r="I194" s="176">
        <v>19755</v>
      </c>
      <c r="J194" s="176">
        <v>505354640</v>
      </c>
      <c r="K194" s="187"/>
      <c r="L194" s="88">
        <v>8414</v>
      </c>
      <c r="M194" s="88">
        <v>206655158</v>
      </c>
      <c r="N194" s="88"/>
      <c r="O194" s="88">
        <v>1094754</v>
      </c>
      <c r="P194" s="88"/>
      <c r="Q194" s="102" t="s">
        <v>734</v>
      </c>
      <c r="R194" s="88"/>
      <c r="S194" s="88">
        <v>23756094879</v>
      </c>
      <c r="T194" s="88"/>
      <c r="U194" s="5">
        <v>24920700898</v>
      </c>
      <c r="V194" s="187"/>
      <c r="W194" s="12">
        <f>U194/درآمدها!$J$5</f>
        <v>2.6276709521490661E-3</v>
      </c>
      <c r="X194" s="188"/>
      <c r="Y194" s="88" t="e">
        <f>#REF!-(C200+I196-L196)</f>
        <v>#REF!</v>
      </c>
    </row>
    <row r="195" spans="1:25" ht="37.5" customHeight="1">
      <c r="A195" s="186" t="s">
        <v>166</v>
      </c>
      <c r="C195" s="88">
        <v>22868646</v>
      </c>
      <c r="D195" s="88"/>
      <c r="E195" s="88">
        <v>40205162836</v>
      </c>
      <c r="F195" s="88"/>
      <c r="G195" s="5">
        <v>38963637935</v>
      </c>
      <c r="H195" s="88"/>
      <c r="I195" s="88">
        <v>282286</v>
      </c>
      <c r="J195" s="88">
        <v>518185961</v>
      </c>
      <c r="K195" s="187"/>
      <c r="L195" s="88">
        <v>258389</v>
      </c>
      <c r="M195" s="88">
        <v>398995853</v>
      </c>
      <c r="N195" s="88"/>
      <c r="O195" s="88">
        <v>22892543</v>
      </c>
      <c r="P195" s="88"/>
      <c r="Q195" s="102" t="s">
        <v>735</v>
      </c>
      <c r="R195" s="88"/>
      <c r="S195" s="88">
        <v>40268832954</v>
      </c>
      <c r="T195" s="88"/>
      <c r="U195" s="5">
        <v>34657894202</v>
      </c>
      <c r="V195" s="187"/>
      <c r="W195" s="12">
        <f>U195/درآمدها!$J$5</f>
        <v>3.6543732148624952E-3</v>
      </c>
      <c r="X195" s="188"/>
      <c r="Y195" s="88" t="e">
        <f>#REF!-(C201+I197-L197)</f>
        <v>#REF!</v>
      </c>
    </row>
    <row r="196" spans="1:25">
      <c r="A196" s="186" t="s">
        <v>96</v>
      </c>
      <c r="C196" s="88">
        <v>12814983</v>
      </c>
      <c r="D196" s="88"/>
      <c r="E196" s="88">
        <v>59696250568</v>
      </c>
      <c r="F196" s="88"/>
      <c r="G196" s="5">
        <v>48929476726</v>
      </c>
      <c r="H196" s="88"/>
      <c r="I196" s="88">
        <v>233695</v>
      </c>
      <c r="J196" s="88">
        <v>947496030</v>
      </c>
      <c r="K196" s="187"/>
      <c r="L196" s="88">
        <v>129531</v>
      </c>
      <c r="M196" s="88">
        <v>449225666</v>
      </c>
      <c r="N196" s="88"/>
      <c r="O196" s="88">
        <v>12919147</v>
      </c>
      <c r="P196" s="88"/>
      <c r="Q196" s="102" t="s">
        <v>736</v>
      </c>
      <c r="R196" s="88"/>
      <c r="S196" s="88">
        <v>60041751121</v>
      </c>
      <c r="T196" s="88"/>
      <c r="U196" s="5">
        <v>45358926166</v>
      </c>
      <c r="V196" s="187"/>
      <c r="W196" s="12">
        <f>U196/درآمدها!$J$5</f>
        <v>4.7827038731738806E-3</v>
      </c>
      <c r="X196" s="188"/>
      <c r="Y196" s="88" t="e">
        <f>#REF!-(#REF!+#REF!-#REF!)</f>
        <v>#REF!</v>
      </c>
    </row>
    <row r="197" spans="1:25">
      <c r="A197" s="176" t="s">
        <v>148</v>
      </c>
      <c r="C197" s="88">
        <v>1211261</v>
      </c>
      <c r="D197" s="88"/>
      <c r="E197" s="88">
        <v>10814601053</v>
      </c>
      <c r="F197" s="88"/>
      <c r="G197" s="5">
        <v>6923310486</v>
      </c>
      <c r="H197" s="88"/>
      <c r="I197" s="88">
        <v>22077</v>
      </c>
      <c r="J197" s="88">
        <v>144353471</v>
      </c>
      <c r="K197" s="187"/>
      <c r="L197" s="88">
        <v>13764</v>
      </c>
      <c r="M197" s="88">
        <v>84701253</v>
      </c>
      <c r="N197" s="88"/>
      <c r="O197" s="88">
        <v>1219574</v>
      </c>
      <c r="P197" s="88"/>
      <c r="Q197" s="102" t="s">
        <v>517</v>
      </c>
      <c r="R197" s="88"/>
      <c r="S197" s="88">
        <v>10836653054</v>
      </c>
      <c r="T197" s="88"/>
      <c r="U197" s="5">
        <v>7576984594</v>
      </c>
      <c r="V197" s="187"/>
      <c r="W197" s="12">
        <f>U197/درآمدها!$J$5</f>
        <v>7.9892706084091873E-4</v>
      </c>
      <c r="X197" s="188"/>
      <c r="Y197" s="88" t="e">
        <f>#REF!-(C202+#REF!-#REF!)</f>
        <v>#REF!</v>
      </c>
    </row>
    <row r="198" spans="1:25">
      <c r="A198" s="176" t="s">
        <v>131</v>
      </c>
      <c r="C198" s="88">
        <v>2075239</v>
      </c>
      <c r="D198" s="88"/>
      <c r="E198" s="88">
        <v>5517085567</v>
      </c>
      <c r="F198" s="88"/>
      <c r="G198" s="5">
        <v>3999946288</v>
      </c>
      <c r="H198" s="88"/>
      <c r="I198" s="88">
        <v>0</v>
      </c>
      <c r="J198" s="88">
        <v>0</v>
      </c>
      <c r="K198" s="187"/>
      <c r="L198" s="88">
        <v>0</v>
      </c>
      <c r="M198" s="88">
        <v>0</v>
      </c>
      <c r="N198" s="88"/>
      <c r="O198" s="88">
        <v>2075239</v>
      </c>
      <c r="P198" s="88"/>
      <c r="Q198" s="102" t="s">
        <v>496</v>
      </c>
      <c r="R198" s="88"/>
      <c r="S198" s="88">
        <v>5517085567</v>
      </c>
      <c r="T198" s="88"/>
      <c r="U198" s="5">
        <v>3999946288</v>
      </c>
      <c r="V198" s="187"/>
      <c r="W198" s="12">
        <f>U198/درآمدها!$J$5</f>
        <v>4.217595128705871E-4</v>
      </c>
      <c r="X198" s="188"/>
      <c r="Y198" s="88"/>
    </row>
    <row r="199" spans="1:25">
      <c r="A199" s="176" t="s">
        <v>126</v>
      </c>
      <c r="C199" s="88">
        <v>4445181</v>
      </c>
      <c r="D199" s="88"/>
      <c r="E199" s="88">
        <v>8612251415</v>
      </c>
      <c r="F199" s="88"/>
      <c r="G199" s="5">
        <v>8103954810</v>
      </c>
      <c r="H199" s="88"/>
      <c r="I199" s="88">
        <v>0</v>
      </c>
      <c r="J199" s="88">
        <v>0</v>
      </c>
      <c r="K199" s="187"/>
      <c r="L199" s="88">
        <v>44798</v>
      </c>
      <c r="M199" s="88">
        <v>77425176</v>
      </c>
      <c r="N199" s="88"/>
      <c r="O199" s="88">
        <v>4400383</v>
      </c>
      <c r="P199" s="88"/>
      <c r="Q199" s="102" t="s">
        <v>737</v>
      </c>
      <c r="R199" s="88"/>
      <c r="S199" s="88">
        <v>8525458180</v>
      </c>
      <c r="T199" s="88"/>
      <c r="U199" s="5">
        <v>7926051712</v>
      </c>
      <c r="V199" s="187"/>
      <c r="W199" s="12">
        <f>U199/درآمدها!$J$5</f>
        <v>8.3573314948478194E-4</v>
      </c>
      <c r="X199" s="188"/>
      <c r="Y199" s="88"/>
    </row>
    <row r="200" spans="1:25">
      <c r="A200" s="176" t="s">
        <v>182</v>
      </c>
      <c r="C200" s="88">
        <v>3784383</v>
      </c>
      <c r="D200" s="88"/>
      <c r="E200" s="88">
        <v>131181065003</v>
      </c>
      <c r="F200" s="88"/>
      <c r="G200" s="5">
        <v>108078407920</v>
      </c>
      <c r="H200" s="88"/>
      <c r="I200" s="88">
        <v>58871</v>
      </c>
      <c r="J200" s="88">
        <v>1613419279</v>
      </c>
      <c r="K200" s="187"/>
      <c r="L200" s="88">
        <v>57134</v>
      </c>
      <c r="M200" s="88">
        <v>1415828850</v>
      </c>
      <c r="N200" s="88"/>
      <c r="O200" s="88">
        <v>3786120</v>
      </c>
      <c r="P200" s="88"/>
      <c r="Q200" s="102" t="s">
        <v>738</v>
      </c>
      <c r="R200" s="88"/>
      <c r="S200" s="88">
        <v>130820355051</v>
      </c>
      <c r="T200" s="88"/>
      <c r="U200" s="5">
        <v>92772557248</v>
      </c>
      <c r="V200" s="187"/>
      <c r="W200" s="12">
        <f>U200/درآمدها!$J$5</f>
        <v>9.7820584916502099E-3</v>
      </c>
      <c r="X200" s="188"/>
      <c r="Y200" s="88"/>
    </row>
    <row r="201" spans="1:25">
      <c r="A201" s="176" t="s">
        <v>474</v>
      </c>
      <c r="C201" s="88">
        <v>1878565</v>
      </c>
      <c r="D201" s="88"/>
      <c r="E201" s="88">
        <v>18726143413</v>
      </c>
      <c r="F201" s="88"/>
      <c r="G201" s="5">
        <v>17833550996</v>
      </c>
      <c r="H201" s="88"/>
      <c r="I201" s="88">
        <v>34252</v>
      </c>
      <c r="J201" s="88">
        <v>354583097</v>
      </c>
      <c r="K201" s="187"/>
      <c r="L201" s="88">
        <v>21348</v>
      </c>
      <c r="M201" s="88">
        <v>183840752</v>
      </c>
      <c r="N201" s="88"/>
      <c r="O201" s="88">
        <v>1891469</v>
      </c>
      <c r="P201" s="88"/>
      <c r="Q201" s="102" t="s">
        <v>739</v>
      </c>
      <c r="R201" s="88"/>
      <c r="S201" s="88">
        <v>18867776003</v>
      </c>
      <c r="T201" s="88"/>
      <c r="U201" s="5">
        <v>15869012576</v>
      </c>
      <c r="V201" s="187"/>
      <c r="W201" s="12">
        <f>U201/درآمدها!$J$5</f>
        <v>1.6732492218382959E-3</v>
      </c>
      <c r="X201" s="188"/>
      <c r="Y201" s="88"/>
    </row>
    <row r="202" spans="1:25">
      <c r="A202" s="176" t="s">
        <v>95</v>
      </c>
      <c r="C202" s="88">
        <v>2552073</v>
      </c>
      <c r="D202" s="88"/>
      <c r="E202" s="88">
        <v>58036712207</v>
      </c>
      <c r="F202" s="88"/>
      <c r="G202" s="5">
        <v>47921817454</v>
      </c>
      <c r="H202" s="88"/>
      <c r="I202" s="88">
        <v>0</v>
      </c>
      <c r="J202" s="88">
        <v>0</v>
      </c>
      <c r="K202" s="187"/>
      <c r="L202" s="88">
        <v>305968</v>
      </c>
      <c r="M202" s="88">
        <v>6075348345</v>
      </c>
      <c r="N202" s="88"/>
      <c r="O202" s="88">
        <v>2246105</v>
      </c>
      <c r="P202" s="88"/>
      <c r="Q202" s="102" t="s">
        <v>740</v>
      </c>
      <c r="R202" s="88"/>
      <c r="S202" s="88">
        <v>51078691508</v>
      </c>
      <c r="T202" s="88"/>
      <c r="U202" s="5">
        <v>40613552888</v>
      </c>
      <c r="V202" s="187"/>
      <c r="W202" s="12">
        <f>U202/درآمدها!$J$5</f>
        <v>4.2823455738330417E-3</v>
      </c>
      <c r="X202" s="188"/>
      <c r="Y202" s="88"/>
    </row>
    <row r="203" spans="1:25">
      <c r="A203" s="176" t="s">
        <v>186</v>
      </c>
      <c r="C203" s="88">
        <v>18358477</v>
      </c>
      <c r="D203" s="88"/>
      <c r="E203" s="88">
        <v>89693216453</v>
      </c>
      <c r="F203" s="88"/>
      <c r="G203" s="5">
        <v>80150679925</v>
      </c>
      <c r="H203" s="88"/>
      <c r="I203" s="88">
        <v>334787</v>
      </c>
      <c r="J203" s="88">
        <v>1611372063</v>
      </c>
      <c r="K203" s="187"/>
      <c r="L203" s="88">
        <v>184906</v>
      </c>
      <c r="M203" s="88">
        <v>810508179</v>
      </c>
      <c r="N203" s="88"/>
      <c r="O203" s="88">
        <v>18508358</v>
      </c>
      <c r="P203" s="88"/>
      <c r="Q203" s="102" t="s">
        <v>741</v>
      </c>
      <c r="R203" s="88"/>
      <c r="S203" s="88">
        <v>90401441466</v>
      </c>
      <c r="T203" s="88"/>
      <c r="U203" s="5">
        <v>80013916494</v>
      </c>
      <c r="V203" s="187"/>
      <c r="W203" s="12">
        <f>U203/درآمدها!$J$5</f>
        <v>8.4367708998039602E-3</v>
      </c>
      <c r="X203" s="188"/>
      <c r="Y203" s="88"/>
    </row>
    <row r="204" spans="1:25">
      <c r="A204" s="176" t="s">
        <v>94</v>
      </c>
      <c r="C204" s="88">
        <v>983836</v>
      </c>
      <c r="D204" s="88"/>
      <c r="E204" s="88">
        <v>17606931085</v>
      </c>
      <c r="F204" s="88"/>
      <c r="G204" s="5">
        <v>17897073821</v>
      </c>
      <c r="H204" s="88"/>
      <c r="I204" s="88">
        <v>205151</v>
      </c>
      <c r="J204" s="88">
        <v>4010391928</v>
      </c>
      <c r="K204" s="187"/>
      <c r="L204" s="88">
        <v>12859</v>
      </c>
      <c r="M204" s="88">
        <v>235325207</v>
      </c>
      <c r="N204" s="88"/>
      <c r="O204" s="88">
        <v>1176128</v>
      </c>
      <c r="P204" s="88"/>
      <c r="Q204" s="102" t="s">
        <v>742</v>
      </c>
      <c r="R204" s="88"/>
      <c r="S204" s="88">
        <v>21383641796</v>
      </c>
      <c r="T204" s="88"/>
      <c r="U204" s="5">
        <v>21371697105</v>
      </c>
      <c r="V204" s="187"/>
      <c r="W204" s="12">
        <f>U204/درآمدها!$J$5</f>
        <v>2.2534593995084508E-3</v>
      </c>
      <c r="X204" s="188"/>
      <c r="Y204" s="88"/>
    </row>
    <row r="205" spans="1:25">
      <c r="A205" s="176" t="s">
        <v>196</v>
      </c>
      <c r="C205" s="88">
        <v>6080699</v>
      </c>
      <c r="D205" s="88"/>
      <c r="E205" s="88">
        <v>48176660189</v>
      </c>
      <c r="F205" s="88"/>
      <c r="G205" s="5">
        <v>40196050297</v>
      </c>
      <c r="H205" s="88"/>
      <c r="I205" s="88">
        <v>1488252</v>
      </c>
      <c r="J205" s="88">
        <v>10489598452</v>
      </c>
      <c r="K205" s="187"/>
      <c r="L205" s="88">
        <v>84477</v>
      </c>
      <c r="M205" s="88">
        <v>559129833</v>
      </c>
      <c r="N205" s="88"/>
      <c r="O205" s="88">
        <v>7484474</v>
      </c>
      <c r="P205" s="88"/>
      <c r="Q205" s="102" t="s">
        <v>743</v>
      </c>
      <c r="R205" s="88"/>
      <c r="S205" s="88">
        <v>58011485010</v>
      </c>
      <c r="T205" s="88"/>
      <c r="U205" s="5">
        <v>49401210764</v>
      </c>
      <c r="V205" s="187"/>
      <c r="W205" s="12">
        <f>U205/درآمدها!$J$5</f>
        <v>5.2089275922401696E-3</v>
      </c>
      <c r="X205" s="188"/>
      <c r="Y205" s="88"/>
    </row>
    <row r="206" spans="1:25">
      <c r="A206" s="176" t="s">
        <v>115</v>
      </c>
      <c r="C206" s="88">
        <v>1293579</v>
      </c>
      <c r="D206" s="88"/>
      <c r="E206" s="88">
        <v>57826812225</v>
      </c>
      <c r="F206" s="88"/>
      <c r="G206" s="5">
        <v>74452579670</v>
      </c>
      <c r="H206" s="88"/>
      <c r="I206" s="88">
        <v>15967</v>
      </c>
      <c r="J206" s="88">
        <v>894595525</v>
      </c>
      <c r="K206" s="187"/>
      <c r="L206" s="88">
        <v>14615</v>
      </c>
      <c r="M206" s="88">
        <v>683800361</v>
      </c>
      <c r="N206" s="88"/>
      <c r="O206" s="88">
        <v>1294931</v>
      </c>
      <c r="P206" s="88"/>
      <c r="Q206" s="102" t="s">
        <v>744</v>
      </c>
      <c r="R206" s="88"/>
      <c r="S206" s="88">
        <v>58066055915</v>
      </c>
      <c r="T206" s="88"/>
      <c r="U206" s="5">
        <v>57551881642</v>
      </c>
      <c r="V206" s="187"/>
      <c r="W206" s="12">
        <f>U206/درآمدها!$J$5</f>
        <v>6.0683448772639132E-3</v>
      </c>
      <c r="X206" s="188"/>
      <c r="Y206" s="88"/>
    </row>
    <row r="207" spans="1:25">
      <c r="A207" s="176" t="s">
        <v>494</v>
      </c>
      <c r="C207" s="88">
        <v>12858168</v>
      </c>
      <c r="D207" s="88"/>
      <c r="E207" s="88">
        <v>42956760661</v>
      </c>
      <c r="F207" s="88"/>
      <c r="G207" s="5">
        <v>30599298593</v>
      </c>
      <c r="H207" s="88"/>
      <c r="I207" s="88">
        <v>158719</v>
      </c>
      <c r="J207" s="88">
        <v>438312085</v>
      </c>
      <c r="K207" s="187"/>
      <c r="L207" s="88">
        <v>13016887</v>
      </c>
      <c r="M207" s="88">
        <v>0</v>
      </c>
      <c r="N207" s="88"/>
      <c r="O207" s="88">
        <v>0</v>
      </c>
      <c r="P207" s="88"/>
      <c r="Q207" s="88">
        <v>0</v>
      </c>
      <c r="R207" s="88"/>
      <c r="S207" s="88">
        <v>0</v>
      </c>
      <c r="T207" s="88"/>
      <c r="U207" s="5">
        <v>0</v>
      </c>
      <c r="V207" s="187"/>
      <c r="W207" s="12">
        <f>U207/درآمدها!$J$5</f>
        <v>0</v>
      </c>
      <c r="X207" s="188"/>
      <c r="Y207" s="88"/>
    </row>
    <row r="208" spans="1:25">
      <c r="A208" s="176" t="s">
        <v>164</v>
      </c>
      <c r="C208" s="88">
        <v>13335242</v>
      </c>
      <c r="D208" s="88"/>
      <c r="E208" s="88">
        <v>58183905961</v>
      </c>
      <c r="F208" s="88"/>
      <c r="G208" s="5">
        <v>50425433372</v>
      </c>
      <c r="H208" s="88"/>
      <c r="I208" s="88">
        <v>13260069</v>
      </c>
      <c r="J208" s="88">
        <v>1035134176</v>
      </c>
      <c r="K208" s="187"/>
      <c r="L208" s="88">
        <v>151550</v>
      </c>
      <c r="M208" s="88">
        <v>530541827</v>
      </c>
      <c r="N208" s="88"/>
      <c r="O208" s="88">
        <v>26443761</v>
      </c>
      <c r="P208" s="88"/>
      <c r="Q208" s="102" t="s">
        <v>745</v>
      </c>
      <c r="R208" s="88"/>
      <c r="S208" s="88">
        <v>114970699387</v>
      </c>
      <c r="T208" s="88"/>
      <c r="U208" s="5">
        <v>89531548644</v>
      </c>
      <c r="V208" s="187"/>
      <c r="W208" s="12">
        <f>U208/درآمدها!$J$5</f>
        <v>9.4403223503091976E-3</v>
      </c>
      <c r="X208" s="188"/>
      <c r="Y208" s="88"/>
    </row>
    <row r="209" spans="1:25">
      <c r="A209" s="176" t="s">
        <v>232</v>
      </c>
      <c r="C209" s="88">
        <v>12937137</v>
      </c>
      <c r="D209" s="88"/>
      <c r="E209" s="88">
        <v>49056412836</v>
      </c>
      <c r="F209" s="88"/>
      <c r="G209" s="5">
        <v>43840288969</v>
      </c>
      <c r="H209" s="88"/>
      <c r="I209" s="88">
        <v>1696713</v>
      </c>
      <c r="J209" s="88">
        <v>0</v>
      </c>
      <c r="K209" s="187"/>
      <c r="L209" s="88">
        <v>30105</v>
      </c>
      <c r="M209" s="88">
        <v>70779415</v>
      </c>
      <c r="N209" s="88"/>
      <c r="O209" s="88">
        <v>14603745</v>
      </c>
      <c r="P209" s="88"/>
      <c r="Q209" s="102" t="s">
        <v>746</v>
      </c>
      <c r="R209" s="88"/>
      <c r="S209" s="88">
        <v>42161902659</v>
      </c>
      <c r="T209" s="88"/>
      <c r="U209" s="5">
        <v>34390424090</v>
      </c>
      <c r="V209" s="187"/>
      <c r="W209" s="12">
        <f>U209/درآمدها!$J$5</f>
        <v>3.6261708201245986E-3</v>
      </c>
      <c r="X209" s="188"/>
      <c r="Y209" s="88"/>
    </row>
    <row r="210" spans="1:25">
      <c r="A210" s="176" t="s">
        <v>570</v>
      </c>
      <c r="C210" s="88">
        <v>0</v>
      </c>
      <c r="D210" s="88"/>
      <c r="E210" s="88">
        <v>0</v>
      </c>
      <c r="F210" s="88"/>
      <c r="G210" s="5">
        <v>0</v>
      </c>
      <c r="H210" s="88"/>
      <c r="I210" s="88">
        <v>3607512</v>
      </c>
      <c r="J210" s="88">
        <v>0</v>
      </c>
      <c r="K210" s="187"/>
      <c r="L210" s="88">
        <v>0</v>
      </c>
      <c r="M210" s="88">
        <v>0</v>
      </c>
      <c r="N210" s="88"/>
      <c r="O210" s="88">
        <v>3607512</v>
      </c>
      <c r="P210" s="88"/>
      <c r="Q210" s="102" t="s">
        <v>747</v>
      </c>
      <c r="R210" s="88"/>
      <c r="S210" s="88">
        <v>6807595206</v>
      </c>
      <c r="T210" s="88"/>
      <c r="U210" s="5">
        <v>4909298762</v>
      </c>
      <c r="V210" s="187"/>
      <c r="W210" s="12">
        <f>U210/درآمدها!$J$5</f>
        <v>5.1764281450703724E-4</v>
      </c>
      <c r="X210" s="188"/>
      <c r="Y210" s="88"/>
    </row>
    <row r="211" spans="1:25">
      <c r="A211" s="176" t="s">
        <v>571</v>
      </c>
      <c r="C211" s="88">
        <v>0</v>
      </c>
      <c r="D211" s="88"/>
      <c r="E211" s="88">
        <v>0</v>
      </c>
      <c r="F211" s="88"/>
      <c r="G211" s="5">
        <v>0</v>
      </c>
      <c r="H211" s="88"/>
      <c r="I211" s="88">
        <v>11300000</v>
      </c>
      <c r="J211" s="88">
        <v>79063724736</v>
      </c>
      <c r="K211" s="187"/>
      <c r="L211" s="88">
        <v>2650000</v>
      </c>
      <c r="M211" s="88">
        <v>19994378614</v>
      </c>
      <c r="N211" s="88"/>
      <c r="O211" s="88">
        <v>8650000</v>
      </c>
      <c r="P211" s="88"/>
      <c r="Q211" s="102" t="s">
        <v>748</v>
      </c>
      <c r="R211" s="88"/>
      <c r="S211" s="88">
        <v>60522231767</v>
      </c>
      <c r="T211" s="88"/>
      <c r="U211" s="5">
        <v>63543155175</v>
      </c>
      <c r="V211" s="187"/>
      <c r="W211" s="12">
        <f>U211/درآمدها!$J$5</f>
        <v>6.7000725117907197E-3</v>
      </c>
      <c r="X211" s="188"/>
      <c r="Y211" s="88"/>
    </row>
    <row r="212" spans="1:25">
      <c r="A212" s="176" t="s">
        <v>169</v>
      </c>
      <c r="C212" s="88">
        <v>1730558</v>
      </c>
      <c r="D212" s="88"/>
      <c r="E212" s="88">
        <v>19393669021</v>
      </c>
      <c r="F212" s="88"/>
      <c r="G212" s="5">
        <v>19404546113</v>
      </c>
      <c r="H212" s="88"/>
      <c r="I212" s="88">
        <v>358443</v>
      </c>
      <c r="J212" s="88">
        <v>4413398880</v>
      </c>
      <c r="K212" s="187"/>
      <c r="L212" s="88">
        <v>23315</v>
      </c>
      <c r="M212" s="88">
        <v>257702277</v>
      </c>
      <c r="N212" s="88"/>
      <c r="O212" s="88">
        <v>2065686</v>
      </c>
      <c r="P212" s="88"/>
      <c r="Q212" s="102" t="s">
        <v>749</v>
      </c>
      <c r="R212" s="88"/>
      <c r="S212" s="88">
        <v>23541361093</v>
      </c>
      <c r="T212" s="88"/>
      <c r="U212" s="5">
        <v>22854288227</v>
      </c>
      <c r="V212" s="187"/>
      <c r="W212" s="12">
        <f>U212/درآمدها!$J$5</f>
        <v>2.4097857260086072E-3</v>
      </c>
      <c r="X212" s="188"/>
      <c r="Y212" s="88"/>
    </row>
    <row r="213" spans="1:25">
      <c r="A213" s="176" t="s">
        <v>167</v>
      </c>
      <c r="C213" s="88">
        <v>252142</v>
      </c>
      <c r="D213" s="88"/>
      <c r="E213" s="88">
        <v>9445918753</v>
      </c>
      <c r="F213" s="88"/>
      <c r="G213" s="5">
        <v>12770197425</v>
      </c>
      <c r="H213" s="88"/>
      <c r="I213" s="88">
        <v>0</v>
      </c>
      <c r="J213" s="88">
        <v>0</v>
      </c>
      <c r="K213" s="187"/>
      <c r="L213" s="88">
        <v>162358</v>
      </c>
      <c r="M213" s="88">
        <v>8114172821</v>
      </c>
      <c r="N213" s="88"/>
      <c r="O213" s="88">
        <v>89784</v>
      </c>
      <c r="P213" s="88"/>
      <c r="Q213" s="102" t="s">
        <v>750</v>
      </c>
      <c r="R213" s="88"/>
      <c r="S213" s="88">
        <v>3363550577</v>
      </c>
      <c r="T213" s="88"/>
      <c r="U213" s="5">
        <v>4122447583</v>
      </c>
      <c r="V213" s="187"/>
      <c r="W213" s="12">
        <f>U213/درآمدها!$J$5</f>
        <v>4.3467620794227256E-4</v>
      </c>
      <c r="X213" s="188"/>
      <c r="Y213" s="88"/>
    </row>
    <row r="214" spans="1:25">
      <c r="A214" s="176" t="s">
        <v>440</v>
      </c>
      <c r="C214" s="88">
        <v>386082</v>
      </c>
      <c r="D214" s="88"/>
      <c r="E214" s="88">
        <v>9313127591</v>
      </c>
      <c r="F214" s="88"/>
      <c r="G214" s="5">
        <v>8876942707</v>
      </c>
      <c r="H214" s="88"/>
      <c r="I214" s="88">
        <v>7038</v>
      </c>
      <c r="J214" s="88">
        <v>177988383</v>
      </c>
      <c r="K214" s="187"/>
      <c r="L214" s="88">
        <v>4387</v>
      </c>
      <c r="M214" s="88">
        <v>104121266</v>
      </c>
      <c r="N214" s="88"/>
      <c r="O214" s="88">
        <v>388733</v>
      </c>
      <c r="P214" s="88"/>
      <c r="Q214" s="102" t="s">
        <v>751</v>
      </c>
      <c r="R214" s="88"/>
      <c r="S214" s="88">
        <v>9385200412</v>
      </c>
      <c r="T214" s="88"/>
      <c r="U214" s="5">
        <v>9196796922</v>
      </c>
      <c r="V214" s="187"/>
      <c r="W214" s="12">
        <f>U214/درآمدها!$J$5</f>
        <v>9.6972216887739233E-4</v>
      </c>
      <c r="X214" s="188"/>
      <c r="Y214" s="88"/>
    </row>
    <row r="215" spans="1:25">
      <c r="A215" s="176" t="s">
        <v>142</v>
      </c>
      <c r="C215" s="88">
        <v>6827383</v>
      </c>
      <c r="D215" s="88"/>
      <c r="E215" s="88">
        <v>33751349555</v>
      </c>
      <c r="F215" s="88"/>
      <c r="G215" s="5">
        <v>32576448343</v>
      </c>
      <c r="H215" s="88"/>
      <c r="I215" s="88">
        <v>124504</v>
      </c>
      <c r="J215" s="88">
        <v>604948393</v>
      </c>
      <c r="K215" s="187"/>
      <c r="L215" s="88">
        <v>77589</v>
      </c>
      <c r="M215" s="88">
        <v>354433446</v>
      </c>
      <c r="N215" s="88"/>
      <c r="O215" s="88">
        <v>6874298</v>
      </c>
      <c r="P215" s="88"/>
      <c r="Q215" s="102" t="s">
        <v>752</v>
      </c>
      <c r="R215" s="88"/>
      <c r="S215" s="88">
        <v>33972852302</v>
      </c>
      <c r="T215" s="88"/>
      <c r="U215" s="5">
        <v>31433621266</v>
      </c>
      <c r="V215" s="187"/>
      <c r="W215" s="12">
        <f>U215/درآمدها!$J$5</f>
        <v>3.3144017040127533E-3</v>
      </c>
      <c r="X215" s="188"/>
      <c r="Y215" s="88"/>
    </row>
    <row r="216" spans="1:25">
      <c r="A216" s="176" t="s">
        <v>108</v>
      </c>
      <c r="C216" s="88">
        <v>1036025</v>
      </c>
      <c r="D216" s="88"/>
      <c r="E216" s="88">
        <v>21134281238</v>
      </c>
      <c r="F216" s="88"/>
      <c r="G216" s="5">
        <v>17404645010</v>
      </c>
      <c r="H216" s="88"/>
      <c r="I216" s="88">
        <v>18892</v>
      </c>
      <c r="J216" s="88">
        <v>408467816</v>
      </c>
      <c r="K216" s="187"/>
      <c r="L216" s="88">
        <v>11773</v>
      </c>
      <c r="M216" s="88">
        <v>229236163</v>
      </c>
      <c r="N216" s="88"/>
      <c r="O216" s="88">
        <v>1043144</v>
      </c>
      <c r="P216" s="88"/>
      <c r="Q216" s="102" t="s">
        <v>753</v>
      </c>
      <c r="R216" s="88"/>
      <c r="S216" s="88">
        <v>21302329396</v>
      </c>
      <c r="T216" s="88"/>
      <c r="U216" s="5">
        <v>20531358408</v>
      </c>
      <c r="V216" s="187"/>
      <c r="W216" s="12">
        <f>U216/درآمدها!$J$5</f>
        <v>2.1648529998284597E-3</v>
      </c>
      <c r="X216" s="188"/>
      <c r="Y216" s="88"/>
    </row>
    <row r="217" spans="1:25">
      <c r="A217" s="176" t="s">
        <v>160</v>
      </c>
      <c r="C217" s="88">
        <v>7267898</v>
      </c>
      <c r="D217" s="88"/>
      <c r="E217" s="88">
        <v>39513549144</v>
      </c>
      <c r="F217" s="88"/>
      <c r="G217" s="5">
        <v>53679179276</v>
      </c>
      <c r="H217" s="88"/>
      <c r="I217" s="88">
        <v>132537</v>
      </c>
      <c r="J217" s="88">
        <v>1069239545</v>
      </c>
      <c r="K217" s="187"/>
      <c r="L217" s="88">
        <v>56448</v>
      </c>
      <c r="M217" s="88">
        <v>378436000</v>
      </c>
      <c r="N217" s="88"/>
      <c r="O217" s="88">
        <v>7343987</v>
      </c>
      <c r="P217" s="88"/>
      <c r="Q217" s="102" t="s">
        <v>754</v>
      </c>
      <c r="R217" s="88"/>
      <c r="S217" s="88">
        <v>40273236986</v>
      </c>
      <c r="T217" s="88"/>
      <c r="U217" s="5">
        <v>46721857777</v>
      </c>
      <c r="V217" s="187"/>
      <c r="W217" s="12">
        <f>U217/درآمدها!$J$5</f>
        <v>4.9264131459848173E-3</v>
      </c>
      <c r="X217" s="188"/>
      <c r="Y217" s="88"/>
    </row>
    <row r="218" spans="1:25">
      <c r="A218" s="176" t="s">
        <v>572</v>
      </c>
      <c r="C218" s="88">
        <v>0</v>
      </c>
      <c r="D218" s="88"/>
      <c r="E218" s="88">
        <v>0</v>
      </c>
      <c r="F218" s="88"/>
      <c r="G218" s="5">
        <v>0</v>
      </c>
      <c r="H218" s="88"/>
      <c r="I218" s="88">
        <v>1174291</v>
      </c>
      <c r="J218" s="88">
        <v>4384429777</v>
      </c>
      <c r="K218" s="187"/>
      <c r="L218" s="88">
        <v>13106</v>
      </c>
      <c r="M218" s="88">
        <v>43830446</v>
      </c>
      <c r="N218" s="88"/>
      <c r="O218" s="88">
        <v>1161185</v>
      </c>
      <c r="P218" s="88"/>
      <c r="Q218" s="102" t="s">
        <v>755</v>
      </c>
      <c r="R218" s="88"/>
      <c r="S218" s="88">
        <v>4335496134</v>
      </c>
      <c r="T218" s="88"/>
      <c r="U218" s="5">
        <v>3745625459</v>
      </c>
      <c r="V218" s="187"/>
      <c r="W218" s="12">
        <f>U218/درآمدها!$J$5</f>
        <v>3.9494359554847829E-4</v>
      </c>
      <c r="X218" s="188"/>
      <c r="Y218" s="88"/>
    </row>
    <row r="219" spans="1:25">
      <c r="A219" s="176" t="s">
        <v>441</v>
      </c>
      <c r="C219" s="88">
        <v>2643506</v>
      </c>
      <c r="D219" s="88"/>
      <c r="E219" s="88">
        <v>100131672613</v>
      </c>
      <c r="F219" s="88"/>
      <c r="G219" s="5">
        <v>95651087874</v>
      </c>
      <c r="H219" s="88"/>
      <c r="I219" s="88">
        <v>0</v>
      </c>
      <c r="J219" s="88">
        <v>0</v>
      </c>
      <c r="K219" s="187"/>
      <c r="L219" s="88">
        <v>279310</v>
      </c>
      <c r="M219" s="88">
        <v>10212361761</v>
      </c>
      <c r="N219" s="88"/>
      <c r="O219" s="88">
        <v>2364196</v>
      </c>
      <c r="P219" s="88"/>
      <c r="Q219" s="102" t="s">
        <v>756</v>
      </c>
      <c r="R219" s="88"/>
      <c r="S219" s="88">
        <v>89551867809</v>
      </c>
      <c r="T219" s="88"/>
      <c r="U219" s="5">
        <v>83923107800</v>
      </c>
      <c r="V219" s="187"/>
      <c r="W219" s="12">
        <f>U219/درآمدها!$J$5</f>
        <v>8.8489610899279581E-3</v>
      </c>
      <c r="X219" s="188"/>
      <c r="Y219" s="88"/>
    </row>
    <row r="220" spans="1:25">
      <c r="A220" s="176" t="s">
        <v>128</v>
      </c>
      <c r="C220" s="88">
        <v>7881707</v>
      </c>
      <c r="D220" s="88"/>
      <c r="E220" s="88">
        <v>41788716781</v>
      </c>
      <c r="F220" s="88"/>
      <c r="G220" s="5">
        <v>41446149366</v>
      </c>
      <c r="H220" s="88"/>
      <c r="I220" s="88">
        <v>126673</v>
      </c>
      <c r="J220" s="88">
        <v>649336788</v>
      </c>
      <c r="K220" s="187"/>
      <c r="L220" s="88">
        <v>87449</v>
      </c>
      <c r="M220" s="88">
        <v>375777036</v>
      </c>
      <c r="N220" s="88"/>
      <c r="O220" s="88">
        <v>7920931</v>
      </c>
      <c r="P220" s="88"/>
      <c r="Q220" s="102" t="s">
        <v>757</v>
      </c>
      <c r="R220" s="88"/>
      <c r="S220" s="88">
        <v>41974643323</v>
      </c>
      <c r="T220" s="88"/>
      <c r="U220" s="5">
        <v>33384918196</v>
      </c>
      <c r="V220" s="187"/>
      <c r="W220" s="12">
        <f>U220/درآمدها!$J$5</f>
        <v>3.5201489774528091E-3</v>
      </c>
      <c r="X220" s="188"/>
      <c r="Y220" s="88"/>
    </row>
    <row r="221" spans="1:25" ht="30" thickBot="1">
      <c r="A221" s="176" t="s">
        <v>133</v>
      </c>
      <c r="C221" s="88">
        <v>2394244</v>
      </c>
      <c r="D221" s="88"/>
      <c r="E221" s="88">
        <v>24176725417</v>
      </c>
      <c r="F221" s="88"/>
      <c r="G221" s="5">
        <v>37556372359</v>
      </c>
      <c r="H221" s="88"/>
      <c r="I221" s="88">
        <v>38174</v>
      </c>
      <c r="J221" s="88">
        <v>622518954</v>
      </c>
      <c r="K221" s="187"/>
      <c r="L221" s="88">
        <v>321388</v>
      </c>
      <c r="M221" s="88">
        <v>5120008606</v>
      </c>
      <c r="N221" s="88"/>
      <c r="O221" s="88">
        <v>2111030</v>
      </c>
      <c r="P221" s="88"/>
      <c r="Q221" s="102" t="s">
        <v>758</v>
      </c>
      <c r="R221" s="88"/>
      <c r="S221" s="88">
        <v>21551588499</v>
      </c>
      <c r="T221" s="88"/>
      <c r="U221" s="5">
        <v>33701418109</v>
      </c>
      <c r="V221" s="187"/>
      <c r="W221" s="12">
        <f>U221/درآمدها!$J$5</f>
        <v>3.5535211378567946E-3</v>
      </c>
      <c r="X221" s="188"/>
      <c r="Y221" s="88"/>
    </row>
    <row r="222" spans="1:25" ht="30" thickBot="1">
      <c r="A222" s="186"/>
      <c r="D222" s="66"/>
      <c r="E222" s="66">
        <f>SUM(E10:E221)</f>
        <v>9366808561419</v>
      </c>
      <c r="F222" s="88"/>
      <c r="G222" s="130">
        <f>SUM(G10:G221)</f>
        <v>9412898316224</v>
      </c>
      <c r="H222" s="88"/>
      <c r="I222" s="88"/>
      <c r="J222" s="66">
        <f>SUM(J10:J221)</f>
        <v>623298223003</v>
      </c>
      <c r="K222" s="187"/>
      <c r="L222" s="88"/>
      <c r="M222" s="66">
        <f>SUM(M10:M221)</f>
        <v>423410282557</v>
      </c>
      <c r="N222" s="88"/>
      <c r="P222" s="88"/>
      <c r="Q222" s="102"/>
      <c r="R222" s="88"/>
      <c r="S222" s="66">
        <f>SUM(S10:S221)</f>
        <v>9622674012907</v>
      </c>
      <c r="T222" s="88"/>
      <c r="U222" s="130">
        <f>SUM(U10:U221)</f>
        <v>9053714774244</v>
      </c>
      <c r="V222" s="187"/>
      <c r="W222" s="192">
        <f>SUM(W10:W221)</f>
        <v>0.95463540205777608</v>
      </c>
      <c r="Y222" s="88"/>
    </row>
    <row r="223" spans="1:25" ht="30" thickTop="1"/>
  </sheetData>
  <autoFilter ref="A9:W221" xr:uid="{00000000-0009-0000-0000-000001000000}">
    <sortState xmlns:xlrd2="http://schemas.microsoft.com/office/spreadsheetml/2017/richdata2" ref="A90:W90">
      <sortCondition descending="1" ref="A9:A221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honeticPr fontId="52" type="noConversion"/>
  <conditionalFormatting sqref="A1:A1048576">
    <cfRule type="duplicateValues" dxfId="1" priority="1"/>
  </conditionalFormatting>
  <conditionalFormatting sqref="Y8:Y9">
    <cfRule type="cellIs" dxfId="0" priority="4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40" fitToHeight="0" orientation="landscape" r:id="rId1"/>
  <rowBreaks count="1" manualBreakCount="1">
    <brk id="17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40" zoomScaleNormal="100" zoomScaleSheetLayoutView="40" workbookViewId="0">
      <selection activeCell="A5" sqref="A1:AH1048576"/>
    </sheetView>
  </sheetViews>
  <sheetFormatPr defaultColWidth="9.109375" defaultRowHeight="16.2"/>
  <cols>
    <col min="1" max="1" width="29" style="196" customWidth="1"/>
    <col min="2" max="2" width="0.5546875" style="196" customWidth="1"/>
    <col min="3" max="3" width="12.5546875" style="196" customWidth="1"/>
    <col min="4" max="4" width="0.5546875" style="196" customWidth="1"/>
    <col min="5" max="5" width="29.109375" style="196" customWidth="1"/>
    <col min="6" max="6" width="0.5546875" style="196" customWidth="1"/>
    <col min="7" max="7" width="20.33203125" style="196" bestFit="1" customWidth="1"/>
    <col min="8" max="8" width="0.5546875" style="196" customWidth="1"/>
    <col min="9" max="9" width="16.5546875" style="196" bestFit="1" customWidth="1"/>
    <col min="10" max="10" width="0.44140625" style="196" customWidth="1"/>
    <col min="11" max="11" width="17.33203125" style="196" bestFit="1" customWidth="1"/>
    <col min="12" max="12" width="0.6640625" style="196" customWidth="1"/>
    <col min="13" max="13" width="7.88671875" style="196" bestFit="1" customWidth="1"/>
    <col min="14" max="14" width="1.109375" style="196" customWidth="1"/>
    <col min="15" max="15" width="17.33203125" style="196" bestFit="1" customWidth="1"/>
    <col min="16" max="16" width="0.5546875" style="196" customWidth="1"/>
    <col min="17" max="17" width="22.5546875" style="196" bestFit="1" customWidth="1"/>
    <col min="18" max="18" width="0.5546875" style="196" customWidth="1"/>
    <col min="19" max="19" width="13.6640625" style="196" bestFit="1" customWidth="1"/>
    <col min="20" max="20" width="17.33203125" style="196" bestFit="1" customWidth="1"/>
    <col min="21" max="21" width="0.5546875" style="196" customWidth="1"/>
    <col min="22" max="22" width="7.88671875" style="196" bestFit="1" customWidth="1"/>
    <col min="23" max="23" width="13.109375" style="196" bestFit="1" customWidth="1"/>
    <col min="24" max="24" width="0.5546875" style="196" customWidth="1"/>
    <col min="25" max="25" width="7.88671875" style="196" bestFit="1" customWidth="1"/>
    <col min="26" max="26" width="0.44140625" style="196" customWidth="1"/>
    <col min="27" max="27" width="21" style="196" bestFit="1" customWidth="1"/>
    <col min="28" max="28" width="0.6640625" style="196" customWidth="1"/>
    <col min="29" max="29" width="17.33203125" style="196" bestFit="1" customWidth="1"/>
    <col min="30" max="30" width="0.6640625" style="196" customWidth="1"/>
    <col min="31" max="31" width="22.5546875" style="196" bestFit="1" customWidth="1"/>
    <col min="32" max="32" width="0.6640625" style="196" customWidth="1"/>
    <col min="33" max="33" width="16.5546875" style="196" customWidth="1"/>
    <col min="34" max="34" width="20.44140625" style="196" customWidth="1"/>
    <col min="35" max="35" width="25.44140625" style="9" bestFit="1" customWidth="1"/>
    <col min="36" max="36" width="14.5546875" style="9" bestFit="1" customWidth="1"/>
    <col min="37" max="16384" width="9.109375" style="9"/>
  </cols>
  <sheetData>
    <row r="1" spans="1:36" s="3" customFormat="1" ht="25.2">
      <c r="A1" s="193" t="s">
        <v>84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4"/>
    </row>
    <row r="2" spans="1:36" s="3" customFormat="1" ht="25.2">
      <c r="A2" s="193" t="s">
        <v>47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4"/>
    </row>
    <row r="3" spans="1:36" s="3" customFormat="1" ht="25.2">
      <c r="A3" s="193" t="str">
        <f>' سهام'!A3:W3</f>
        <v>برای ماه منتهی به 1402/05/31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4"/>
    </row>
    <row r="4" spans="1:36" ht="25.2">
      <c r="A4" s="195" t="s">
        <v>61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</row>
    <row r="5" spans="1:36" ht="25.2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36" ht="27.75" customHeight="1" thickBot="1">
      <c r="A6" s="198" t="s">
        <v>62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 t="s">
        <v>529</v>
      </c>
      <c r="N6" s="198"/>
      <c r="O6" s="198"/>
      <c r="P6" s="198"/>
      <c r="Q6" s="198"/>
      <c r="R6" s="199"/>
      <c r="S6" s="200" t="s">
        <v>7</v>
      </c>
      <c r="T6" s="200"/>
      <c r="U6" s="200"/>
      <c r="V6" s="200"/>
      <c r="W6" s="200"/>
      <c r="X6" s="197"/>
      <c r="Y6" s="198" t="s">
        <v>553</v>
      </c>
      <c r="Z6" s="198"/>
      <c r="AA6" s="198"/>
      <c r="AB6" s="198"/>
      <c r="AC6" s="198"/>
      <c r="AD6" s="198"/>
      <c r="AE6" s="198"/>
      <c r="AF6" s="198"/>
      <c r="AG6" s="198"/>
    </row>
    <row r="7" spans="1:36" ht="26.25" customHeight="1">
      <c r="A7" s="201" t="s">
        <v>63</v>
      </c>
      <c r="B7" s="202"/>
      <c r="C7" s="203" t="s">
        <v>64</v>
      </c>
      <c r="D7" s="202"/>
      <c r="E7" s="204" t="s">
        <v>69</v>
      </c>
      <c r="F7" s="202"/>
      <c r="G7" s="205" t="s">
        <v>65</v>
      </c>
      <c r="H7" s="202"/>
      <c r="I7" s="203" t="s">
        <v>23</v>
      </c>
      <c r="J7" s="202"/>
      <c r="K7" s="204" t="s">
        <v>66</v>
      </c>
      <c r="L7" s="206"/>
      <c r="M7" s="207" t="s">
        <v>3</v>
      </c>
      <c r="N7" s="205"/>
      <c r="O7" s="205" t="s">
        <v>0</v>
      </c>
      <c r="P7" s="205"/>
      <c r="Q7" s="205" t="s">
        <v>21</v>
      </c>
      <c r="R7" s="202"/>
      <c r="S7" s="193" t="s">
        <v>4</v>
      </c>
      <c r="T7" s="193"/>
      <c r="U7" s="197"/>
      <c r="V7" s="193" t="s">
        <v>5</v>
      </c>
      <c r="W7" s="193"/>
      <c r="X7" s="197"/>
      <c r="Y7" s="207" t="s">
        <v>3</v>
      </c>
      <c r="Z7" s="201"/>
      <c r="AA7" s="205" t="s">
        <v>67</v>
      </c>
      <c r="AB7" s="202"/>
      <c r="AC7" s="205" t="s">
        <v>0</v>
      </c>
      <c r="AD7" s="201"/>
      <c r="AE7" s="205" t="s">
        <v>21</v>
      </c>
      <c r="AF7" s="208"/>
      <c r="AG7" s="205" t="s">
        <v>22</v>
      </c>
    </row>
    <row r="8" spans="1:36" s="11" customFormat="1" ht="55.5" customHeight="1" thickBot="1">
      <c r="A8" s="198"/>
      <c r="B8" s="202"/>
      <c r="C8" s="209"/>
      <c r="D8" s="202"/>
      <c r="E8" s="209"/>
      <c r="F8" s="202"/>
      <c r="G8" s="198"/>
      <c r="H8" s="202"/>
      <c r="I8" s="209"/>
      <c r="J8" s="202"/>
      <c r="K8" s="209"/>
      <c r="L8" s="199"/>
      <c r="M8" s="210"/>
      <c r="N8" s="201"/>
      <c r="O8" s="198"/>
      <c r="P8" s="201"/>
      <c r="Q8" s="198"/>
      <c r="R8" s="202"/>
      <c r="S8" s="211" t="s">
        <v>3</v>
      </c>
      <c r="T8" s="211" t="s">
        <v>0</v>
      </c>
      <c r="U8" s="212"/>
      <c r="V8" s="211" t="s">
        <v>3</v>
      </c>
      <c r="W8" s="211" t="s">
        <v>46</v>
      </c>
      <c r="X8" s="212"/>
      <c r="Y8" s="210"/>
      <c r="Z8" s="201"/>
      <c r="AA8" s="198"/>
      <c r="AB8" s="202"/>
      <c r="AC8" s="198"/>
      <c r="AD8" s="201"/>
      <c r="AE8" s="198"/>
      <c r="AF8" s="208"/>
      <c r="AG8" s="198"/>
      <c r="AH8" s="213"/>
      <c r="AJ8" s="10"/>
    </row>
    <row r="9" spans="1:36" s="11" customFormat="1" ht="55.5" customHeight="1" thickBot="1">
      <c r="A9" s="214" t="s">
        <v>81</v>
      </c>
      <c r="B9" s="202"/>
      <c r="C9" s="215" t="s">
        <v>239</v>
      </c>
      <c r="D9" s="176"/>
      <c r="E9" s="215" t="s">
        <v>220</v>
      </c>
      <c r="F9" s="176"/>
      <c r="G9" s="215" t="s">
        <v>81</v>
      </c>
      <c r="H9" s="176"/>
      <c r="I9" s="215" t="s">
        <v>81</v>
      </c>
      <c r="J9" s="215"/>
      <c r="K9" s="88">
        <v>0</v>
      </c>
      <c r="L9" s="199"/>
      <c r="M9" s="5">
        <v>0</v>
      </c>
      <c r="N9" s="187"/>
      <c r="O9" s="5">
        <v>0</v>
      </c>
      <c r="P9" s="5"/>
      <c r="Q9" s="5">
        <v>0</v>
      </c>
      <c r="R9" s="5"/>
      <c r="S9" s="5">
        <v>0</v>
      </c>
      <c r="T9" s="5">
        <v>0</v>
      </c>
      <c r="U9" s="5"/>
      <c r="V9" s="5">
        <v>0</v>
      </c>
      <c r="W9" s="5">
        <v>0</v>
      </c>
      <c r="X9" s="5"/>
      <c r="Y9" s="5">
        <v>0</v>
      </c>
      <c r="Z9" s="5"/>
      <c r="AA9" s="5">
        <v>0</v>
      </c>
      <c r="AB9" s="5"/>
      <c r="AC9" s="5">
        <v>0</v>
      </c>
      <c r="AD9" s="5"/>
      <c r="AE9" s="5">
        <v>0</v>
      </c>
      <c r="AF9" s="216"/>
      <c r="AG9" s="12">
        <f>AE9/درآمدها!$J$5</f>
        <v>0</v>
      </c>
      <c r="AH9" s="213"/>
      <c r="AI9" s="5"/>
      <c r="AJ9" s="10"/>
    </row>
    <row r="10" spans="1:36" s="11" customFormat="1" ht="55.5" customHeight="1" thickBot="1">
      <c r="A10" s="178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196"/>
      <c r="N10" s="196"/>
      <c r="O10" s="218">
        <f>SUM(O9:O9)</f>
        <v>0</v>
      </c>
      <c r="P10" s="196"/>
      <c r="Q10" s="218">
        <f>SUM(Q9:Q9)</f>
        <v>0</v>
      </c>
      <c r="R10" s="196"/>
      <c r="S10" s="196"/>
      <c r="T10" s="218">
        <f>SUM(T9:T9)</f>
        <v>0</v>
      </c>
      <c r="U10" s="196"/>
      <c r="V10" s="196"/>
      <c r="W10" s="218">
        <f>SUM(W9:W9)</f>
        <v>0</v>
      </c>
      <c r="X10" s="196"/>
      <c r="Y10" s="196"/>
      <c r="Z10" s="196"/>
      <c r="AA10" s="196"/>
      <c r="AB10" s="196"/>
      <c r="AC10" s="218">
        <f>SUM(AC9:AC9)</f>
        <v>0</v>
      </c>
      <c r="AD10" s="196"/>
      <c r="AE10" s="218">
        <f>SUM(AE9:AE9)</f>
        <v>0</v>
      </c>
      <c r="AF10" s="196"/>
      <c r="AG10" s="219">
        <f>SUM(AG9:AG9)</f>
        <v>0</v>
      </c>
      <c r="AH10" s="213"/>
      <c r="AI10" s="5"/>
      <c r="AJ10" s="10"/>
    </row>
    <row r="11" spans="1:36" s="11" customFormat="1" ht="55.5" customHeight="1" thickTop="1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196"/>
      <c r="N11" s="196"/>
      <c r="O11" s="220"/>
      <c r="P11" s="196"/>
      <c r="Q11" s="220"/>
      <c r="R11" s="196"/>
      <c r="S11" s="196"/>
      <c r="T11" s="220"/>
      <c r="U11" s="196"/>
      <c r="V11" s="196"/>
      <c r="W11" s="220"/>
      <c r="X11" s="196"/>
      <c r="Y11" s="196"/>
      <c r="Z11" s="196"/>
      <c r="AA11" s="196"/>
      <c r="AB11" s="196"/>
      <c r="AC11" s="220"/>
      <c r="AD11" s="196"/>
      <c r="AE11" s="220"/>
      <c r="AF11" s="196"/>
      <c r="AG11" s="220"/>
      <c r="AH11" s="213"/>
      <c r="AJ11" s="10"/>
    </row>
    <row r="12" spans="1:36" s="11" customFormat="1" ht="55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213"/>
      <c r="AI12" s="5"/>
      <c r="AJ12" s="10"/>
    </row>
    <row r="13" spans="1:36" s="13" customFormat="1" ht="29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2"/>
      <c r="AH13" s="221"/>
      <c r="AJ13" s="10"/>
    </row>
    <row r="14" spans="1:36" s="14" customFormat="1" ht="30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2"/>
      <c r="AD14" s="5"/>
      <c r="AE14" s="5"/>
      <c r="AF14" s="5"/>
      <c r="AG14" s="12"/>
      <c r="AH14" s="220"/>
    </row>
    <row r="15" spans="1:36" s="5" customFormat="1" ht="29.4">
      <c r="AC15" s="12"/>
      <c r="AG15" s="12"/>
    </row>
    <row r="16" spans="1:36" s="5" customFormat="1" ht="29.4">
      <c r="AC16" s="12"/>
      <c r="AG16" s="15"/>
    </row>
    <row r="17" spans="1:33" s="5" customFormat="1" ht="29.4"/>
    <row r="18" spans="1:33" s="5" customFormat="1" ht="29.4"/>
    <row r="19" spans="1:33" s="5" customFormat="1" ht="29.4"/>
    <row r="20" spans="1:33" s="5" customFormat="1" ht="29.4"/>
    <row r="21" spans="1:33" s="5" customFormat="1" ht="29.4"/>
    <row r="22" spans="1:33" s="5" customFormat="1" ht="29.4"/>
    <row r="23" spans="1:33" s="5" customFormat="1" ht="29.4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</row>
    <row r="24" spans="1:33" s="5" customFormat="1" ht="29.4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</row>
    <row r="25" spans="1:33" s="5" customFormat="1" ht="29.4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4"/>
  <sheetViews>
    <sheetView rightToLeft="1" view="pageBreakPreview" topLeftCell="B1" zoomScale="90" zoomScaleNormal="100" zoomScaleSheetLayoutView="90" workbookViewId="0">
      <selection activeCell="B14" sqref="A1:XFD14"/>
    </sheetView>
  </sheetViews>
  <sheetFormatPr defaultColWidth="9.109375" defaultRowHeight="15.6"/>
  <cols>
    <col min="1" max="1" width="23.33203125" style="16" customWidth="1"/>
    <col min="2" max="2" width="0.6640625" style="16" customWidth="1"/>
    <col min="3" max="3" width="27.109375" style="16" bestFit="1" customWidth="1"/>
    <col min="4" max="4" width="0.6640625" style="16" customWidth="1"/>
    <col min="5" max="5" width="9.5546875" style="16" bestFit="1" customWidth="1"/>
    <col min="6" max="6" width="0.6640625" style="16" customWidth="1"/>
    <col min="7" max="7" width="15.88671875" style="16" bestFit="1" customWidth="1"/>
    <col min="8" max="8" width="0.6640625" style="16" customWidth="1"/>
    <col min="9" max="9" width="9.33203125" style="16" customWidth="1"/>
    <col min="10" max="10" width="0.5546875" style="16" customWidth="1"/>
    <col min="11" max="11" width="21.33203125" style="24" customWidth="1"/>
    <col min="12" max="12" width="0.6640625" style="16" customWidth="1"/>
    <col min="13" max="13" width="21.88671875" style="16" customWidth="1"/>
    <col min="14" max="14" width="0.44140625" style="16" customWidth="1"/>
    <col min="15" max="15" width="22.109375" style="16" customWidth="1"/>
    <col min="16" max="16" width="0.44140625" style="16" customWidth="1"/>
    <col min="17" max="17" width="21.109375" style="16" bestFit="1" customWidth="1"/>
    <col min="18" max="18" width="0.5546875" style="16" customWidth="1"/>
    <col min="19" max="19" width="12.109375" style="16" customWidth="1"/>
    <col min="20" max="16384" width="9.109375" style="16"/>
  </cols>
  <sheetData>
    <row r="1" spans="1:21" s="223" customFormat="1" ht="18.600000000000001">
      <c r="A1" s="222" t="s">
        <v>84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</row>
    <row r="2" spans="1:21" s="223" customFormat="1" ht="18.600000000000001">
      <c r="A2" s="222" t="s">
        <v>47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21" s="223" customFormat="1" ht="18.600000000000001">
      <c r="A3" s="222" t="str">
        <f>' سهام'!A3:W3</f>
        <v>برای ماه منتهی به 1402/05/31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1" s="223" customFormat="1" ht="18.600000000000001">
      <c r="A4" s="224" t="s">
        <v>48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21" s="223" customFormat="1" ht="18.600000000000001" thickBot="1">
      <c r="A5" s="225"/>
      <c r="B5" s="225"/>
      <c r="C5" s="226"/>
      <c r="D5" s="226"/>
      <c r="E5" s="226"/>
      <c r="F5" s="226"/>
      <c r="G5" s="226"/>
      <c r="H5" s="226"/>
      <c r="I5" s="226"/>
      <c r="J5" s="226"/>
      <c r="K5" s="17"/>
      <c r="L5" s="226"/>
      <c r="M5" s="226"/>
      <c r="N5" s="226"/>
      <c r="O5" s="226"/>
      <c r="P5" s="226"/>
      <c r="Q5" s="226"/>
      <c r="R5" s="226"/>
      <c r="S5" s="226"/>
    </row>
    <row r="6" spans="1:21" s="223" customFormat="1" ht="18.75" customHeight="1" thickBot="1">
      <c r="A6" s="227"/>
      <c r="B6" s="225"/>
      <c r="C6" s="228" t="s">
        <v>11</v>
      </c>
      <c r="D6" s="228"/>
      <c r="E6" s="228"/>
      <c r="F6" s="228"/>
      <c r="G6" s="228"/>
      <c r="H6" s="228"/>
      <c r="I6" s="228"/>
      <c r="J6" s="229"/>
      <c r="K6" s="18" t="str">
        <f>اوراق!M6</f>
        <v>1402/04/31</v>
      </c>
      <c r="L6" s="230"/>
      <c r="M6" s="231" t="s">
        <v>7</v>
      </c>
      <c r="N6" s="231"/>
      <c r="O6" s="231"/>
      <c r="P6" s="225"/>
      <c r="Q6" s="228" t="str">
        <f>اوراق!Y6</f>
        <v>1402/05/31</v>
      </c>
      <c r="R6" s="228"/>
      <c r="S6" s="228"/>
    </row>
    <row r="7" spans="1:21" s="223" customFormat="1" ht="24" customHeight="1">
      <c r="A7" s="232" t="s">
        <v>8</v>
      </c>
      <c r="B7" s="233"/>
      <c r="C7" s="234" t="s">
        <v>9</v>
      </c>
      <c r="D7" s="233"/>
      <c r="E7" s="234" t="s">
        <v>10</v>
      </c>
      <c r="F7" s="233"/>
      <c r="G7" s="234" t="s">
        <v>33</v>
      </c>
      <c r="H7" s="233"/>
      <c r="I7" s="234" t="s">
        <v>78</v>
      </c>
      <c r="J7" s="232"/>
      <c r="K7" s="162" t="s">
        <v>6</v>
      </c>
      <c r="L7" s="233"/>
      <c r="M7" s="235" t="s">
        <v>35</v>
      </c>
      <c r="N7" s="236"/>
      <c r="O7" s="235" t="s">
        <v>36</v>
      </c>
      <c r="P7" s="225"/>
      <c r="Q7" s="237" t="s">
        <v>6</v>
      </c>
      <c r="R7" s="232"/>
      <c r="S7" s="238" t="s">
        <v>22</v>
      </c>
    </row>
    <row r="8" spans="1:21" s="223" customFormat="1" ht="18.600000000000001" thickBot="1">
      <c r="A8" s="239"/>
      <c r="B8" s="233"/>
      <c r="C8" s="240"/>
      <c r="D8" s="241"/>
      <c r="E8" s="240"/>
      <c r="F8" s="241"/>
      <c r="G8" s="240"/>
      <c r="H8" s="241"/>
      <c r="I8" s="240"/>
      <c r="J8" s="232"/>
      <c r="K8" s="163"/>
      <c r="L8" s="233"/>
      <c r="M8" s="242"/>
      <c r="N8" s="225"/>
      <c r="O8" s="242"/>
      <c r="P8" s="225"/>
      <c r="Q8" s="243"/>
      <c r="R8" s="232"/>
      <c r="S8" s="240"/>
    </row>
    <row r="9" spans="1:21" s="223" customFormat="1" ht="18">
      <c r="A9" s="244" t="s">
        <v>405</v>
      </c>
      <c r="B9" s="233"/>
      <c r="C9" s="245" t="s">
        <v>406</v>
      </c>
      <c r="D9" s="233"/>
      <c r="E9" s="246" t="s">
        <v>80</v>
      </c>
      <c r="F9" s="233"/>
      <c r="G9" s="245" t="s">
        <v>81</v>
      </c>
      <c r="H9" s="233"/>
      <c r="I9" s="245" t="s">
        <v>81</v>
      </c>
      <c r="J9" s="244"/>
      <c r="K9" s="92">
        <v>393162</v>
      </c>
      <c r="L9" s="233"/>
      <c r="M9" s="68">
        <v>1663</v>
      </c>
      <c r="N9" s="72"/>
      <c r="O9" s="68">
        <v>0</v>
      </c>
      <c r="P9" s="31"/>
      <c r="Q9" s="92">
        <f>K9+M9-O9</f>
        <v>394825</v>
      </c>
      <c r="R9" s="244"/>
      <c r="S9" s="71">
        <f>Q9/درآمدها!$J$5</f>
        <v>4.1630858936456186E-8</v>
      </c>
    </row>
    <row r="10" spans="1:21" s="223" customFormat="1" ht="18">
      <c r="A10" s="244" t="s">
        <v>415</v>
      </c>
      <c r="B10" s="233"/>
      <c r="C10" s="245" t="s">
        <v>416</v>
      </c>
      <c r="D10" s="233"/>
      <c r="E10" s="246" t="s">
        <v>80</v>
      </c>
      <c r="F10" s="233"/>
      <c r="G10" s="245" t="s">
        <v>81</v>
      </c>
      <c r="H10" s="233"/>
      <c r="I10" s="245" t="s">
        <v>81</v>
      </c>
      <c r="J10" s="244"/>
      <c r="K10" s="92">
        <v>984645</v>
      </c>
      <c r="L10" s="233"/>
      <c r="M10" s="68">
        <v>4181</v>
      </c>
      <c r="N10" s="72"/>
      <c r="O10" s="68">
        <v>0</v>
      </c>
      <c r="P10" s="31"/>
      <c r="Q10" s="92">
        <f>K10+M10-O10</f>
        <v>988826</v>
      </c>
      <c r="R10" s="244"/>
      <c r="S10" s="71">
        <f>Q10/درآمدها!$J$5</f>
        <v>1.0426309306325644E-7</v>
      </c>
    </row>
    <row r="11" spans="1:21" s="225" customFormat="1" ht="18.600000000000001" thickBot="1">
      <c r="A11" s="246" t="s">
        <v>217</v>
      </c>
      <c r="C11" s="247" t="s">
        <v>218</v>
      </c>
      <c r="E11" s="246" t="s">
        <v>80</v>
      </c>
      <c r="G11" s="247" t="s">
        <v>81</v>
      </c>
      <c r="I11" s="20" t="s">
        <v>81</v>
      </c>
      <c r="J11" s="21"/>
      <c r="K11" s="21">
        <v>346358333203</v>
      </c>
      <c r="L11" s="21"/>
      <c r="M11" s="68">
        <v>794158127450</v>
      </c>
      <c r="N11" s="21"/>
      <c r="O11" s="68">
        <v>1072660811576</v>
      </c>
      <c r="P11" s="21"/>
      <c r="Q11" s="92">
        <f>K11+M11-O11</f>
        <v>67855649077</v>
      </c>
      <c r="S11" s="71">
        <f>Q11/درآمدها!$J$5</f>
        <v>7.1547874495441277E-3</v>
      </c>
      <c r="T11" s="248"/>
      <c r="U11" s="249"/>
    </row>
    <row r="12" spans="1:21" s="225" customFormat="1" ht="18.600000000000001" thickBot="1">
      <c r="A12" s="244"/>
      <c r="B12" s="233"/>
      <c r="C12" s="233"/>
      <c r="D12" s="233"/>
      <c r="E12" s="233"/>
      <c r="F12" s="233"/>
      <c r="G12" s="233"/>
      <c r="H12" s="233"/>
      <c r="I12" s="233"/>
      <c r="J12" s="244"/>
      <c r="K12" s="132">
        <f>SUM(K9:K11)</f>
        <v>346359711010</v>
      </c>
      <c r="M12" s="132">
        <f>SUM(M9:M11)</f>
        <v>794158133294</v>
      </c>
      <c r="O12" s="132">
        <f>SUM(O9:O11)</f>
        <v>1072660811576</v>
      </c>
      <c r="Q12" s="132">
        <f>SUM(Q9:Q11)</f>
        <v>67857032728</v>
      </c>
      <c r="S12" s="23">
        <f>SUM(S9:S11)</f>
        <v>7.1549333434961278E-3</v>
      </c>
      <c r="T12" s="248"/>
      <c r="U12" s="249"/>
    </row>
    <row r="13" spans="1:21" s="225" customFormat="1" ht="18.600000000000001" thickTop="1">
      <c r="A13" s="223"/>
      <c r="B13" s="223"/>
      <c r="C13" s="223"/>
      <c r="D13" s="223"/>
      <c r="E13" s="223"/>
      <c r="F13" s="223"/>
      <c r="G13" s="223"/>
      <c r="H13" s="223"/>
      <c r="I13" s="223"/>
      <c r="J13" s="223"/>
      <c r="K13" s="24"/>
      <c r="M13" s="223"/>
      <c r="O13" s="223"/>
      <c r="Q13" s="223"/>
      <c r="S13" s="223"/>
      <c r="T13" s="250"/>
      <c r="U13" s="249"/>
    </row>
    <row r="14" spans="1:21" s="225" customFormat="1" ht="24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4"/>
      <c r="M14" s="223"/>
      <c r="O14" s="223"/>
      <c r="Q14" s="223"/>
      <c r="S14" s="223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A4" sqref="A1:I1048576"/>
    </sheetView>
  </sheetViews>
  <sheetFormatPr defaultColWidth="9.109375" defaultRowHeight="16.8"/>
  <cols>
    <col min="1" max="1" width="60.109375" style="261" customWidth="1"/>
    <col min="2" max="2" width="1" style="261" customWidth="1"/>
    <col min="3" max="3" width="9.109375" style="262"/>
    <col min="4" max="4" width="1.109375" style="262" customWidth="1"/>
    <col min="5" max="5" width="25.33203125" style="38" bestFit="1" customWidth="1"/>
    <col min="6" max="6" width="1" style="262" customWidth="1"/>
    <col min="7" max="7" width="19.6640625" style="262" customWidth="1"/>
    <col min="8" max="8" width="0.44140625" style="262" customWidth="1"/>
    <col min="9" max="9" width="24.5546875" style="262" customWidth="1"/>
    <col min="10" max="10" width="25.5546875" style="100" bestFit="1" customWidth="1"/>
    <col min="11" max="11" width="24" style="100" bestFit="1" customWidth="1"/>
    <col min="12" max="12" width="17.33203125" style="32" bestFit="1" customWidth="1"/>
    <col min="13" max="13" width="14.88671875" style="32" bestFit="1" customWidth="1"/>
    <col min="14" max="16384" width="9.109375" style="32"/>
  </cols>
  <sheetData>
    <row r="1" spans="1:11" ht="20.399999999999999">
      <c r="A1" s="222" t="s">
        <v>84</v>
      </c>
      <c r="B1" s="222"/>
      <c r="C1" s="222"/>
      <c r="D1" s="222"/>
      <c r="E1" s="222"/>
      <c r="F1" s="222"/>
      <c r="G1" s="222"/>
      <c r="H1" s="222"/>
      <c r="I1" s="222"/>
      <c r="J1" s="94"/>
      <c r="K1" s="94"/>
    </row>
    <row r="2" spans="1:11" ht="20.399999999999999">
      <c r="A2" s="222" t="s">
        <v>47</v>
      </c>
      <c r="B2" s="222"/>
      <c r="C2" s="222"/>
      <c r="D2" s="222"/>
      <c r="E2" s="222"/>
      <c r="F2" s="222"/>
      <c r="G2" s="222"/>
      <c r="H2" s="222"/>
      <c r="I2" s="222"/>
      <c r="J2" s="95"/>
      <c r="K2" s="94"/>
    </row>
    <row r="3" spans="1:11" ht="21" thickBot="1">
      <c r="A3" s="222" t="str">
        <f>سپرده!A3</f>
        <v>برای ماه منتهی به 1402/05/31</v>
      </c>
      <c r="B3" s="222"/>
      <c r="C3" s="222"/>
      <c r="D3" s="222"/>
      <c r="E3" s="222"/>
      <c r="F3" s="222"/>
      <c r="G3" s="222"/>
      <c r="H3" s="222"/>
      <c r="I3" s="222"/>
      <c r="J3" s="94"/>
      <c r="K3" s="94"/>
    </row>
    <row r="4" spans="1:11" ht="21" thickBot="1">
      <c r="A4" s="251" t="s">
        <v>27</v>
      </c>
      <c r="B4" s="252"/>
      <c r="C4" s="252"/>
      <c r="D4" s="252"/>
      <c r="E4" s="252"/>
      <c r="F4" s="252"/>
      <c r="G4" s="252"/>
      <c r="H4" s="252"/>
      <c r="I4" s="252"/>
      <c r="J4" s="8">
        <v>-1219629330208</v>
      </c>
      <c r="K4" s="96" t="s">
        <v>79</v>
      </c>
    </row>
    <row r="5" spans="1:11" ht="21.75" customHeight="1" thickBot="1">
      <c r="A5" s="251"/>
      <c r="B5" s="251"/>
      <c r="C5" s="251"/>
      <c r="D5" s="251"/>
      <c r="E5" s="228" t="str">
        <f>اوراق!Y6</f>
        <v>1402/05/31</v>
      </c>
      <c r="F5" s="228"/>
      <c r="G5" s="228"/>
      <c r="H5" s="228"/>
      <c r="I5" s="228"/>
      <c r="J5" s="8">
        <v>9483950369668</v>
      </c>
      <c r="K5" s="96" t="s">
        <v>551</v>
      </c>
    </row>
    <row r="6" spans="1:11" ht="21.75" customHeight="1" thickBot="1">
      <c r="A6" s="253" t="s">
        <v>37</v>
      </c>
      <c r="B6" s="254"/>
      <c r="C6" s="255" t="s">
        <v>38</v>
      </c>
      <c r="D6" s="236"/>
      <c r="E6" s="97" t="s">
        <v>6</v>
      </c>
      <c r="F6" s="236"/>
      <c r="G6" s="255" t="s">
        <v>19</v>
      </c>
      <c r="H6" s="236"/>
      <c r="I6" s="255" t="s">
        <v>77</v>
      </c>
      <c r="J6" s="98"/>
      <c r="K6" s="98"/>
    </row>
    <row r="7" spans="1:11" ht="21" customHeight="1">
      <c r="A7" s="256" t="s">
        <v>43</v>
      </c>
      <c r="B7" s="256"/>
      <c r="C7" s="257" t="s">
        <v>49</v>
      </c>
      <c r="D7" s="252"/>
      <c r="E7" s="108">
        <f>'درآمد سرمایه گذاری در سهام '!R229</f>
        <v>-1252452169474</v>
      </c>
      <c r="F7" s="252"/>
      <c r="G7" s="76">
        <f>E7/$E$11</f>
        <v>1.013274527125708</v>
      </c>
      <c r="H7" s="258"/>
      <c r="I7" s="76">
        <f>E7/$J$5</f>
        <v>-0.13206017752682989</v>
      </c>
      <c r="J7" s="98"/>
      <c r="K7" s="112"/>
    </row>
    <row r="8" spans="1:11" ht="18.75" customHeight="1">
      <c r="A8" s="256" t="s">
        <v>44</v>
      </c>
      <c r="B8" s="256"/>
      <c r="C8" s="257" t="s">
        <v>50</v>
      </c>
      <c r="D8" s="252"/>
      <c r="E8" s="58">
        <f>'درآمد سرمایه گذاری در اوراق بها'!Q11</f>
        <v>0</v>
      </c>
      <c r="F8" s="252"/>
      <c r="G8" s="76">
        <f t="shared" ref="G8:G10" si="0">E8/$E$11</f>
        <v>0</v>
      </c>
      <c r="H8" s="259"/>
      <c r="I8" s="76">
        <f t="shared" ref="I8:I10" si="1">E8/$J$5</f>
        <v>0</v>
      </c>
      <c r="J8" s="98"/>
      <c r="K8" s="32"/>
    </row>
    <row r="9" spans="1:11" ht="18.75" customHeight="1">
      <c r="A9" s="256" t="s">
        <v>45</v>
      </c>
      <c r="B9" s="256"/>
      <c r="C9" s="257" t="s">
        <v>51</v>
      </c>
      <c r="D9" s="252"/>
      <c r="E9" s="58">
        <f>'درآمد سپرده بانکی'!I11</f>
        <v>155978451</v>
      </c>
      <c r="F9" s="252"/>
      <c r="G9" s="76">
        <f t="shared" si="0"/>
        <v>-1.2619163831637756E-4</v>
      </c>
      <c r="H9" s="259"/>
      <c r="I9" s="76">
        <f t="shared" si="1"/>
        <v>1.6446569722555419E-5</v>
      </c>
      <c r="J9" s="98"/>
      <c r="K9" s="33"/>
    </row>
    <row r="10" spans="1:11" ht="19.5" customHeight="1" thickBot="1">
      <c r="A10" s="256" t="s">
        <v>32</v>
      </c>
      <c r="B10" s="256"/>
      <c r="C10" s="257" t="s">
        <v>52</v>
      </c>
      <c r="D10" s="252"/>
      <c r="E10" s="99">
        <f>'سایر درآمدها'!E11</f>
        <v>16251924691</v>
      </c>
      <c r="F10" s="252"/>
      <c r="G10" s="76">
        <f t="shared" si="0"/>
        <v>-1.314833548739164E-2</v>
      </c>
      <c r="H10" s="259"/>
      <c r="I10" s="76">
        <f t="shared" si="1"/>
        <v>1.7136239707640861E-3</v>
      </c>
      <c r="J10" s="98"/>
      <c r="K10" s="33"/>
    </row>
    <row r="11" spans="1:11" ht="19.5" customHeight="1" thickBot="1">
      <c r="A11" s="256"/>
      <c r="B11" s="260"/>
      <c r="C11" s="225"/>
      <c r="D11" s="225"/>
      <c r="E11" s="109">
        <f>SUM(E7:E10)</f>
        <v>-1236044266332</v>
      </c>
      <c r="F11" s="225"/>
      <c r="G11" s="77">
        <f>SUM(G7:G10)</f>
        <v>0.99999999999999989</v>
      </c>
      <c r="H11" s="258"/>
      <c r="I11" s="103">
        <f>SUM(I7:I10)</f>
        <v>-0.13033010698634326</v>
      </c>
      <c r="J11" s="98"/>
      <c r="K11" s="98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"/>
  <sheetViews>
    <sheetView rightToLeft="1" view="pageBreakPreview" zoomScale="80" zoomScaleNormal="100" zoomScaleSheetLayoutView="80" workbookViewId="0">
      <selection activeCell="A5" sqref="A1:R1048576"/>
    </sheetView>
  </sheetViews>
  <sheetFormatPr defaultColWidth="9.109375" defaultRowHeight="21"/>
  <cols>
    <col min="1" max="1" width="50.88671875" style="225" customWidth="1"/>
    <col min="2" max="2" width="0.88671875" style="225" customWidth="1"/>
    <col min="3" max="3" width="14" style="225" bestFit="1" customWidth="1"/>
    <col min="4" max="4" width="1.33203125" style="225" customWidth="1"/>
    <col min="5" max="5" width="12.44140625" style="225" customWidth="1"/>
    <col min="6" max="6" width="1" style="225" customWidth="1"/>
    <col min="7" max="7" width="25" style="31" bestFit="1" customWidth="1"/>
    <col min="8" max="8" width="0.88671875" style="31" customWidth="1"/>
    <col min="9" max="9" width="25" style="31" bestFit="1" customWidth="1"/>
    <col min="10" max="10" width="0.6640625" style="31" customWidth="1"/>
    <col min="11" max="11" width="23.109375" style="31" bestFit="1" customWidth="1"/>
    <col min="12" max="12" width="0.6640625" style="31" customWidth="1"/>
    <col min="13" max="13" width="23.109375" style="31" bestFit="1" customWidth="1"/>
    <col min="14" max="14" width="0.5546875" style="31" customWidth="1"/>
    <col min="15" max="15" width="17" style="31" bestFit="1" customWidth="1"/>
    <col min="16" max="16" width="0.5546875" style="31" customWidth="1"/>
    <col min="17" max="17" width="23.109375" style="31" bestFit="1" customWidth="1"/>
    <col min="18" max="18" width="21.33203125" style="225" bestFit="1" customWidth="1"/>
    <col min="19" max="19" width="17.88671875" style="26" bestFit="1" customWidth="1"/>
    <col min="20" max="20" width="9.109375" style="26"/>
    <col min="21" max="16384" width="9.109375" style="4"/>
  </cols>
  <sheetData>
    <row r="1" spans="1:20" ht="25.2">
      <c r="A1" s="193" t="s">
        <v>84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20" ht="25.2">
      <c r="A2" s="193" t="s">
        <v>53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20" ht="25.2">
      <c r="A3" s="193" t="str">
        <f>' سهام'!A3:W3</f>
        <v>برای ماه منتهی به 1402/05/31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20" ht="25.2">
      <c r="A4" s="195" t="s">
        <v>59</v>
      </c>
      <c r="B4" s="195"/>
      <c r="C4" s="195"/>
      <c r="D4" s="195"/>
      <c r="E4" s="195"/>
      <c r="F4" s="195"/>
      <c r="G4" s="195"/>
      <c r="H4" s="27"/>
      <c r="I4" s="28"/>
      <c r="J4" s="28"/>
      <c r="K4" s="28"/>
      <c r="L4" s="28"/>
      <c r="M4" s="28"/>
      <c r="N4" s="28"/>
      <c r="O4" s="28"/>
      <c r="P4" s="28"/>
      <c r="Q4" s="28"/>
    </row>
    <row r="5" spans="1:20" ht="24.75" customHeight="1" thickBot="1">
      <c r="A5" s="263"/>
      <c r="B5" s="264"/>
      <c r="C5" s="264"/>
      <c r="D5" s="264"/>
      <c r="E5" s="264"/>
      <c r="F5" s="265"/>
      <c r="G5" s="164" t="s">
        <v>555</v>
      </c>
      <c r="H5" s="164"/>
      <c r="I5" s="164"/>
      <c r="J5" s="164"/>
      <c r="K5" s="164"/>
      <c r="L5" s="28"/>
      <c r="M5" s="164" t="s">
        <v>556</v>
      </c>
      <c r="N5" s="164"/>
      <c r="O5" s="164"/>
      <c r="P5" s="164"/>
      <c r="Q5" s="164"/>
    </row>
    <row r="6" spans="1:20" ht="46.5" customHeight="1" thickBot="1">
      <c r="A6" s="266" t="s">
        <v>37</v>
      </c>
      <c r="B6" s="267"/>
      <c r="C6" s="268" t="s">
        <v>23</v>
      </c>
      <c r="D6" s="267"/>
      <c r="E6" s="268" t="s">
        <v>34</v>
      </c>
      <c r="F6" s="267"/>
      <c r="G6" s="29" t="s">
        <v>54</v>
      </c>
      <c r="H6" s="93"/>
      <c r="I6" s="29" t="s">
        <v>39</v>
      </c>
      <c r="J6" s="93"/>
      <c r="K6" s="29" t="s">
        <v>40</v>
      </c>
      <c r="L6" s="28"/>
      <c r="M6" s="29" t="s">
        <v>54</v>
      </c>
      <c r="N6" s="93"/>
      <c r="O6" s="29" t="s">
        <v>39</v>
      </c>
      <c r="P6" s="93"/>
      <c r="Q6" s="29" t="s">
        <v>40</v>
      </c>
    </row>
    <row r="7" spans="1:20" ht="24.6">
      <c r="A7" s="266" t="s">
        <v>217</v>
      </c>
      <c r="B7" s="267"/>
      <c r="C7" s="269" t="s">
        <v>81</v>
      </c>
      <c r="D7" s="267"/>
      <c r="E7" s="50" t="s">
        <v>81</v>
      </c>
      <c r="F7" s="267"/>
      <c r="G7" s="25">
        <v>138906265</v>
      </c>
      <c r="H7" s="25"/>
      <c r="I7" s="25">
        <v>0</v>
      </c>
      <c r="J7" s="25"/>
      <c r="K7" s="25">
        <f>G7+I7</f>
        <v>138906265</v>
      </c>
      <c r="L7" s="25"/>
      <c r="M7" s="25">
        <v>155966787</v>
      </c>
      <c r="N7" s="25"/>
      <c r="O7" s="25">
        <v>0</v>
      </c>
      <c r="P7" s="25"/>
      <c r="Q7" s="25">
        <f>O7+M7</f>
        <v>155966787</v>
      </c>
    </row>
    <row r="8" spans="1:20" ht="24.6">
      <c r="A8" s="266" t="s">
        <v>415</v>
      </c>
      <c r="B8" s="267"/>
      <c r="C8" s="269"/>
      <c r="D8" s="267"/>
      <c r="E8" s="50"/>
      <c r="F8" s="267"/>
      <c r="G8" s="25">
        <v>4181</v>
      </c>
      <c r="H8" s="25"/>
      <c r="I8" s="25">
        <v>0</v>
      </c>
      <c r="J8" s="25"/>
      <c r="K8" s="25">
        <f t="shared" ref="K8:K9" si="0">G8+I8</f>
        <v>4181</v>
      </c>
      <c r="L8" s="25"/>
      <c r="M8" s="25">
        <v>8345</v>
      </c>
      <c r="N8" s="25"/>
      <c r="O8" s="25">
        <v>0</v>
      </c>
      <c r="P8" s="25"/>
      <c r="Q8" s="25">
        <f t="shared" ref="Q8:Q9" si="1">O8+M8</f>
        <v>8345</v>
      </c>
    </row>
    <row r="9" spans="1:20" s="3" customFormat="1">
      <c r="A9" s="270" t="s">
        <v>405</v>
      </c>
      <c r="B9" s="271"/>
      <c r="C9" s="269" t="s">
        <v>81</v>
      </c>
      <c r="D9" s="194"/>
      <c r="E9" s="50" t="s">
        <v>81</v>
      </c>
      <c r="F9" s="194"/>
      <c r="G9" s="25">
        <v>1663</v>
      </c>
      <c r="H9" s="25"/>
      <c r="I9" s="25">
        <v>0</v>
      </c>
      <c r="J9" s="25"/>
      <c r="K9" s="25">
        <f t="shared" si="0"/>
        <v>1663</v>
      </c>
      <c r="L9" s="25"/>
      <c r="M9" s="25">
        <v>3319</v>
      </c>
      <c r="N9" s="25"/>
      <c r="O9" s="25">
        <v>0</v>
      </c>
      <c r="P9" s="25"/>
      <c r="Q9" s="25">
        <f t="shared" si="1"/>
        <v>3319</v>
      </c>
      <c r="R9" s="194"/>
      <c r="S9" s="26"/>
      <c r="T9" s="26"/>
    </row>
    <row r="10" spans="1:20" s="3" customFormat="1" ht="25.2" thickBot="1">
      <c r="A10" s="246"/>
      <c r="B10" s="265"/>
      <c r="C10" s="265"/>
      <c r="D10" s="265"/>
      <c r="E10" s="265"/>
      <c r="F10" s="265"/>
      <c r="G10" s="134">
        <f>SUM(G7:G9)</f>
        <v>138912109</v>
      </c>
      <c r="H10" s="272"/>
      <c r="I10" s="134">
        <f>SUM(I7:I9)</f>
        <v>0</v>
      </c>
      <c r="J10" s="272"/>
      <c r="K10" s="134">
        <f>SUM(K7:K9)</f>
        <v>138912109</v>
      </c>
      <c r="L10" s="272"/>
      <c r="M10" s="134">
        <f>SUM(M7:M9)</f>
        <v>155978451</v>
      </c>
      <c r="N10" s="272"/>
      <c r="O10" s="134">
        <f>SUM(O7:O9)</f>
        <v>0</v>
      </c>
      <c r="P10" s="135" t="e">
        <f>SUM(#REF!)</f>
        <v>#REF!</v>
      </c>
      <c r="Q10" s="134">
        <f>SUM(Q7:Q9)</f>
        <v>155978451</v>
      </c>
      <c r="R10" s="194"/>
      <c r="S10" s="26"/>
      <c r="T10" s="26"/>
    </row>
    <row r="11" spans="1:20" s="3" customFormat="1" ht="21.6" thickTop="1">
      <c r="A11" s="225"/>
      <c r="B11" s="225"/>
      <c r="C11" s="225"/>
      <c r="D11" s="225"/>
      <c r="E11" s="225"/>
      <c r="F11" s="225"/>
      <c r="G11" s="31"/>
      <c r="H11" s="194"/>
      <c r="I11" s="31"/>
      <c r="J11" s="194"/>
      <c r="K11" s="31"/>
      <c r="L11" s="194"/>
      <c r="M11" s="31"/>
      <c r="N11" s="194"/>
      <c r="O11" s="31"/>
      <c r="P11" s="31"/>
      <c r="Q11" s="31"/>
      <c r="R11" s="26"/>
      <c r="S11" s="26"/>
      <c r="T11" s="26"/>
    </row>
    <row r="12" spans="1:20" s="3" customFormat="1">
      <c r="A12" s="225"/>
      <c r="B12" s="225"/>
      <c r="C12" s="225"/>
      <c r="D12" s="225"/>
      <c r="E12" s="225"/>
      <c r="F12" s="225"/>
      <c r="G12" s="31"/>
      <c r="H12" s="194"/>
      <c r="I12" s="31"/>
      <c r="J12" s="194"/>
      <c r="K12" s="31"/>
      <c r="L12" s="194"/>
      <c r="M12" s="31"/>
      <c r="N12" s="194"/>
      <c r="O12" s="31"/>
      <c r="P12" s="31"/>
      <c r="Q12" s="31"/>
      <c r="R12" s="194"/>
      <c r="S12" s="26"/>
      <c r="T12" s="26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88"/>
  <sheetViews>
    <sheetView rightToLeft="1" view="pageBreakPreview" topLeftCell="B74" zoomScale="80" zoomScaleNormal="100" zoomScaleSheetLayoutView="80" workbookViewId="0">
      <selection activeCell="N13" sqref="N13"/>
    </sheetView>
  </sheetViews>
  <sheetFormatPr defaultColWidth="9.109375" defaultRowHeight="21"/>
  <cols>
    <col min="1" max="1" width="11.5546875" style="25" hidden="1" customWidth="1"/>
    <col min="2" max="2" width="27.44140625" style="262" customWidth="1"/>
    <col min="3" max="3" width="0.5546875" style="262" customWidth="1"/>
    <col min="4" max="4" width="11.33203125" style="262" customWidth="1"/>
    <col min="5" max="5" width="0.88671875" style="262" customWidth="1"/>
    <col min="6" max="6" width="16" style="286" customWidth="1"/>
    <col min="7" max="7" width="0.77734375" style="262" customWidth="1"/>
    <col min="8" max="8" width="9.44140625" style="262" bestFit="1" customWidth="1"/>
    <col min="9" max="9" width="0.5546875" style="262" customWidth="1"/>
    <col min="10" max="10" width="15.88671875" style="262" bestFit="1" customWidth="1"/>
    <col min="11" max="11" width="1" style="262" customWidth="1"/>
    <col min="12" max="12" width="13.5546875" style="262" customWidth="1"/>
    <col min="13" max="13" width="1.109375" style="262" customWidth="1"/>
    <col min="14" max="14" width="15.44140625" style="262" bestFit="1" customWidth="1"/>
    <col min="15" max="15" width="1" style="262" customWidth="1"/>
    <col min="16" max="16" width="18.88671875" style="262" bestFit="1" customWidth="1"/>
    <col min="17" max="17" width="1.109375" style="262" customWidth="1"/>
    <col min="18" max="18" width="16.33203125" style="262" bestFit="1" customWidth="1"/>
    <col min="19" max="19" width="1.109375" style="262" customWidth="1"/>
    <col min="20" max="20" width="14.44140625" style="262" customWidth="1"/>
    <col min="21" max="16384" width="9.109375" style="32"/>
  </cols>
  <sheetData>
    <row r="1" spans="1:20" ht="21.6">
      <c r="B1" s="273" t="s">
        <v>84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</row>
    <row r="2" spans="1:20" ht="21.6">
      <c r="B2" s="273" t="s">
        <v>53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</row>
    <row r="3" spans="1:20" ht="21.6">
      <c r="B3" s="273" t="str">
        <f>روکش!B26</f>
        <v>منتهی به 1402/05/31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</row>
    <row r="4" spans="1:20" ht="21.6">
      <c r="B4" s="274" t="s">
        <v>70</v>
      </c>
      <c r="C4" s="274"/>
      <c r="D4" s="274"/>
      <c r="E4" s="274"/>
      <c r="F4" s="274"/>
      <c r="G4" s="274"/>
      <c r="H4" s="274"/>
      <c r="I4" s="274"/>
      <c r="J4" s="165"/>
      <c r="K4" s="165"/>
      <c r="L4" s="165"/>
      <c r="M4" s="165"/>
      <c r="N4" s="165"/>
      <c r="O4" s="165"/>
      <c r="P4" s="165"/>
      <c r="Q4" s="165"/>
      <c r="R4" s="274"/>
      <c r="S4" s="274"/>
      <c r="T4" s="274"/>
    </row>
    <row r="6" spans="1:20">
      <c r="D6" s="275" t="s">
        <v>71</v>
      </c>
      <c r="E6" s="276"/>
      <c r="F6" s="276"/>
      <c r="G6" s="276"/>
      <c r="H6" s="276"/>
      <c r="J6" s="275" t="s">
        <v>557</v>
      </c>
      <c r="K6" s="276"/>
      <c r="L6" s="276"/>
      <c r="M6" s="276"/>
      <c r="N6" s="276"/>
      <c r="P6" s="275" t="s">
        <v>556</v>
      </c>
      <c r="Q6" s="276"/>
      <c r="R6" s="276"/>
      <c r="S6" s="276"/>
      <c r="T6" s="276"/>
    </row>
    <row r="7" spans="1:20" ht="55.8">
      <c r="B7" s="277" t="s">
        <v>72</v>
      </c>
      <c r="D7" s="278" t="s">
        <v>426</v>
      </c>
      <c r="F7" s="279" t="s">
        <v>427</v>
      </c>
      <c r="H7" s="278" t="s">
        <v>73</v>
      </c>
      <c r="J7" s="278" t="s">
        <v>74</v>
      </c>
      <c r="L7" s="278" t="s">
        <v>75</v>
      </c>
      <c r="N7" s="278" t="s">
        <v>76</v>
      </c>
      <c r="P7" s="278" t="s">
        <v>74</v>
      </c>
      <c r="R7" s="278" t="s">
        <v>75</v>
      </c>
      <c r="T7" s="278" t="s">
        <v>76</v>
      </c>
    </row>
    <row r="8" spans="1:20">
      <c r="A8" s="25" t="s">
        <v>243</v>
      </c>
      <c r="B8" s="280" t="s">
        <v>472</v>
      </c>
      <c r="C8" s="281"/>
      <c r="D8" s="245" t="s">
        <v>530</v>
      </c>
      <c r="E8" s="282">
        <v>6436755</v>
      </c>
      <c r="F8" s="283">
        <v>305089</v>
      </c>
      <c r="G8" s="282"/>
      <c r="H8" s="56">
        <v>120</v>
      </c>
      <c r="I8" s="282"/>
      <c r="J8" s="21">
        <v>0</v>
      </c>
      <c r="K8" s="21"/>
      <c r="L8" s="21">
        <v>0</v>
      </c>
      <c r="M8" s="21"/>
      <c r="N8" s="21">
        <f>L8+J8</f>
        <v>0</v>
      </c>
      <c r="O8" s="21"/>
      <c r="P8" s="21">
        <v>36610680</v>
      </c>
      <c r="Q8" s="21"/>
      <c r="R8" s="21">
        <v>0</v>
      </c>
      <c r="S8" s="21"/>
      <c r="T8" s="21">
        <f>P8+R8</f>
        <v>36610680</v>
      </c>
    </row>
    <row r="9" spans="1:20">
      <c r="A9" s="25" t="s">
        <v>244</v>
      </c>
      <c r="B9" s="280" t="s">
        <v>183</v>
      </c>
      <c r="C9" s="281"/>
      <c r="D9" s="245" t="s">
        <v>531</v>
      </c>
      <c r="E9" s="282">
        <v>710475</v>
      </c>
      <c r="F9" s="283">
        <v>12110208</v>
      </c>
      <c r="G9" s="282"/>
      <c r="H9" s="56">
        <v>100</v>
      </c>
      <c r="I9" s="282"/>
      <c r="J9" s="21">
        <v>0</v>
      </c>
      <c r="K9" s="21"/>
      <c r="L9" s="21">
        <v>0</v>
      </c>
      <c r="M9" s="21"/>
      <c r="N9" s="21">
        <f>L9+J9</f>
        <v>0</v>
      </c>
      <c r="O9" s="21"/>
      <c r="P9" s="21">
        <v>1211020800</v>
      </c>
      <c r="Q9" s="21"/>
      <c r="R9" s="21">
        <v>-58419517</v>
      </c>
      <c r="S9" s="21"/>
      <c r="T9" s="21">
        <f t="shared" ref="T9:T72" si="0">P9+R9</f>
        <v>1152601283</v>
      </c>
    </row>
    <row r="10" spans="1:20">
      <c r="A10" s="25" t="s">
        <v>245</v>
      </c>
      <c r="B10" s="280" t="s">
        <v>106</v>
      </c>
      <c r="C10" s="281"/>
      <c r="D10" s="245" t="s">
        <v>759</v>
      </c>
      <c r="E10" s="282">
        <v>1940047</v>
      </c>
      <c r="F10" s="283">
        <v>18629473</v>
      </c>
      <c r="G10" s="282"/>
      <c r="H10" s="56">
        <v>70</v>
      </c>
      <c r="I10" s="282"/>
      <c r="J10" s="21">
        <v>1304063110</v>
      </c>
      <c r="K10" s="21"/>
      <c r="L10" s="21">
        <v>-157806553</v>
      </c>
      <c r="M10" s="21"/>
      <c r="N10" s="21">
        <f t="shared" ref="N10:N72" si="1">L10+J10</f>
        <v>1146256557</v>
      </c>
      <c r="O10" s="21"/>
      <c r="P10" s="21">
        <v>1304063110</v>
      </c>
      <c r="Q10" s="21"/>
      <c r="R10" s="21">
        <v>-157806553</v>
      </c>
      <c r="S10" s="21"/>
      <c r="T10" s="21">
        <f t="shared" si="0"/>
        <v>1146256557</v>
      </c>
    </row>
    <row r="11" spans="1:20">
      <c r="A11" s="25" t="s">
        <v>248</v>
      </c>
      <c r="B11" s="280" t="s">
        <v>165</v>
      </c>
      <c r="C11" s="281"/>
      <c r="D11" s="245" t="s">
        <v>532</v>
      </c>
      <c r="E11" s="282">
        <v>707643</v>
      </c>
      <c r="F11" s="283">
        <v>8399503</v>
      </c>
      <c r="G11" s="282"/>
      <c r="H11" s="56">
        <v>60</v>
      </c>
      <c r="I11" s="282"/>
      <c r="J11" s="21">
        <v>0</v>
      </c>
      <c r="K11" s="21"/>
      <c r="L11" s="21">
        <v>0</v>
      </c>
      <c r="M11" s="21"/>
      <c r="N11" s="21">
        <f t="shared" si="1"/>
        <v>0</v>
      </c>
      <c r="O11" s="21"/>
      <c r="P11" s="21">
        <v>503970180</v>
      </c>
      <c r="Q11" s="21"/>
      <c r="R11" s="21">
        <v>-47520761</v>
      </c>
      <c r="S11" s="21"/>
      <c r="T11" s="21">
        <f t="shared" si="0"/>
        <v>456449419</v>
      </c>
    </row>
    <row r="12" spans="1:20">
      <c r="A12" s="25" t="s">
        <v>249</v>
      </c>
      <c r="B12" s="280" t="s">
        <v>202</v>
      </c>
      <c r="C12" s="281"/>
      <c r="D12" s="245" t="s">
        <v>529</v>
      </c>
      <c r="E12" s="282">
        <v>475245</v>
      </c>
      <c r="F12" s="283">
        <v>2121408</v>
      </c>
      <c r="G12" s="282"/>
      <c r="H12" s="56">
        <v>18</v>
      </c>
      <c r="I12" s="282"/>
      <c r="J12" s="21">
        <v>0</v>
      </c>
      <c r="K12" s="21"/>
      <c r="L12" s="21">
        <v>0</v>
      </c>
      <c r="M12" s="21"/>
      <c r="N12" s="21">
        <f t="shared" si="1"/>
        <v>0</v>
      </c>
      <c r="O12" s="21"/>
      <c r="P12" s="21">
        <v>38185344</v>
      </c>
      <c r="Q12" s="21"/>
      <c r="R12" s="21">
        <v>0</v>
      </c>
      <c r="S12" s="21"/>
      <c r="T12" s="21">
        <f t="shared" si="0"/>
        <v>38185344</v>
      </c>
    </row>
    <row r="13" spans="1:20">
      <c r="A13" s="25" t="s">
        <v>250</v>
      </c>
      <c r="B13" s="280" t="s">
        <v>97</v>
      </c>
      <c r="C13" s="281"/>
      <c r="D13" s="245" t="s">
        <v>529</v>
      </c>
      <c r="E13" s="282">
        <v>2429809</v>
      </c>
      <c r="F13" s="283">
        <v>10228543</v>
      </c>
      <c r="G13" s="282"/>
      <c r="H13" s="56">
        <v>250</v>
      </c>
      <c r="I13" s="282"/>
      <c r="J13" s="21">
        <v>2557135750</v>
      </c>
      <c r="K13" s="21"/>
      <c r="L13" s="21">
        <v>-1750264</v>
      </c>
      <c r="M13" s="21"/>
      <c r="N13" s="21">
        <f t="shared" si="1"/>
        <v>2555385486</v>
      </c>
      <c r="O13" s="21"/>
      <c r="P13" s="21">
        <v>2557135750</v>
      </c>
      <c r="Q13" s="21"/>
      <c r="R13" s="21">
        <v>-1750264</v>
      </c>
      <c r="S13" s="21"/>
      <c r="T13" s="21">
        <f t="shared" si="0"/>
        <v>2555385486</v>
      </c>
    </row>
    <row r="14" spans="1:20">
      <c r="A14" s="25" t="s">
        <v>251</v>
      </c>
      <c r="B14" s="280" t="s">
        <v>499</v>
      </c>
      <c r="C14" s="281"/>
      <c r="D14" s="245" t="s">
        <v>533</v>
      </c>
      <c r="E14" s="282">
        <v>7612002</v>
      </c>
      <c r="F14" s="283">
        <v>8265166</v>
      </c>
      <c r="G14" s="282"/>
      <c r="H14" s="56">
        <v>80</v>
      </c>
      <c r="I14" s="282"/>
      <c r="J14" s="21">
        <v>0</v>
      </c>
      <c r="K14" s="21"/>
      <c r="L14" s="21">
        <v>0</v>
      </c>
      <c r="M14" s="21"/>
      <c r="N14" s="21">
        <f t="shared" si="1"/>
        <v>0</v>
      </c>
      <c r="O14" s="21"/>
      <c r="P14" s="21">
        <v>661213280</v>
      </c>
      <c r="Q14" s="21"/>
      <c r="R14" s="21">
        <v>-26935101</v>
      </c>
      <c r="S14" s="21"/>
      <c r="T14" s="21">
        <f t="shared" si="0"/>
        <v>634278179</v>
      </c>
    </row>
    <row r="15" spans="1:20">
      <c r="A15" s="25" t="s">
        <v>252</v>
      </c>
      <c r="B15" s="280" t="s">
        <v>124</v>
      </c>
      <c r="C15" s="281"/>
      <c r="D15" s="245" t="s">
        <v>534</v>
      </c>
      <c r="E15" s="282">
        <v>4644799</v>
      </c>
      <c r="F15" s="283">
        <v>3814579</v>
      </c>
      <c r="G15" s="282"/>
      <c r="H15" s="56">
        <v>47</v>
      </c>
      <c r="I15" s="282"/>
      <c r="J15" s="21">
        <v>0</v>
      </c>
      <c r="K15" s="21"/>
      <c r="L15" s="21">
        <v>0</v>
      </c>
      <c r="M15" s="21"/>
      <c r="N15" s="21">
        <f t="shared" si="1"/>
        <v>0</v>
      </c>
      <c r="O15" s="21"/>
      <c r="P15" s="21">
        <v>179285213</v>
      </c>
      <c r="Q15" s="21"/>
      <c r="R15" s="21">
        <v>-7190268</v>
      </c>
      <c r="S15" s="21"/>
      <c r="T15" s="21">
        <f t="shared" si="0"/>
        <v>172094945</v>
      </c>
    </row>
    <row r="16" spans="1:20">
      <c r="A16" s="25" t="s">
        <v>256</v>
      </c>
      <c r="B16" s="280" t="s">
        <v>203</v>
      </c>
      <c r="C16" s="281"/>
      <c r="D16" s="245" t="s">
        <v>533</v>
      </c>
      <c r="E16" s="282">
        <v>1290936</v>
      </c>
      <c r="F16" s="283">
        <v>21374647</v>
      </c>
      <c r="G16" s="282"/>
      <c r="H16" s="56">
        <v>200</v>
      </c>
      <c r="I16" s="282"/>
      <c r="J16" s="21">
        <v>0</v>
      </c>
      <c r="K16" s="21"/>
      <c r="L16" s="21">
        <v>0</v>
      </c>
      <c r="M16" s="21"/>
      <c r="N16" s="21">
        <f t="shared" si="1"/>
        <v>0</v>
      </c>
      <c r="O16" s="21"/>
      <c r="P16" s="21">
        <v>4274929400</v>
      </c>
      <c r="Q16" s="21"/>
      <c r="R16" s="21">
        <v>0</v>
      </c>
      <c r="S16" s="21"/>
      <c r="T16" s="21">
        <f t="shared" si="0"/>
        <v>4274929400</v>
      </c>
    </row>
    <row r="17" spans="1:20">
      <c r="A17" s="25" t="s">
        <v>257</v>
      </c>
      <c r="B17" s="280" t="s">
        <v>429</v>
      </c>
      <c r="C17" s="281"/>
      <c r="D17" s="245" t="s">
        <v>530</v>
      </c>
      <c r="E17" s="282">
        <v>3166253</v>
      </c>
      <c r="F17" s="283">
        <v>2382915</v>
      </c>
      <c r="G17" s="282"/>
      <c r="H17" s="56">
        <v>20</v>
      </c>
      <c r="I17" s="282"/>
      <c r="J17" s="21">
        <v>0</v>
      </c>
      <c r="K17" s="21"/>
      <c r="L17" s="21">
        <v>0</v>
      </c>
      <c r="M17" s="21"/>
      <c r="N17" s="21">
        <f t="shared" si="1"/>
        <v>0</v>
      </c>
      <c r="O17" s="21"/>
      <c r="P17" s="21">
        <v>47658300</v>
      </c>
      <c r="Q17" s="21"/>
      <c r="R17" s="21">
        <v>0</v>
      </c>
      <c r="S17" s="21"/>
      <c r="T17" s="21">
        <f t="shared" si="0"/>
        <v>47658300</v>
      </c>
    </row>
    <row r="18" spans="1:20">
      <c r="A18" s="25" t="s">
        <v>261</v>
      </c>
      <c r="B18" s="280" t="s">
        <v>430</v>
      </c>
      <c r="C18" s="281"/>
      <c r="D18" s="245" t="s">
        <v>535</v>
      </c>
      <c r="E18" s="282">
        <v>3984345</v>
      </c>
      <c r="F18" s="283">
        <v>2853275</v>
      </c>
      <c r="G18" s="282"/>
      <c r="H18" s="56">
        <v>100</v>
      </c>
      <c r="I18" s="282"/>
      <c r="J18" s="21">
        <v>0</v>
      </c>
      <c r="K18" s="21"/>
      <c r="L18" s="21">
        <v>0</v>
      </c>
      <c r="M18" s="21"/>
      <c r="N18" s="21">
        <f t="shared" si="1"/>
        <v>0</v>
      </c>
      <c r="O18" s="21"/>
      <c r="P18" s="21">
        <v>285327500</v>
      </c>
      <c r="Q18" s="21"/>
      <c r="R18" s="21">
        <v>0</v>
      </c>
      <c r="S18" s="21"/>
      <c r="T18" s="21">
        <f t="shared" si="0"/>
        <v>285327500</v>
      </c>
    </row>
    <row r="19" spans="1:20">
      <c r="A19" s="25" t="s">
        <v>265</v>
      </c>
      <c r="B19" s="280" t="s">
        <v>143</v>
      </c>
      <c r="C19" s="281"/>
      <c r="D19" s="245" t="s">
        <v>535</v>
      </c>
      <c r="E19" s="282">
        <v>365663</v>
      </c>
      <c r="F19" s="283">
        <v>18354561</v>
      </c>
      <c r="G19" s="282"/>
      <c r="H19" s="56">
        <v>140</v>
      </c>
      <c r="I19" s="282"/>
      <c r="J19" s="21">
        <v>0</v>
      </c>
      <c r="K19" s="21"/>
      <c r="L19" s="21">
        <v>0</v>
      </c>
      <c r="M19" s="21"/>
      <c r="N19" s="21">
        <f t="shared" si="1"/>
        <v>0</v>
      </c>
      <c r="O19" s="21"/>
      <c r="P19" s="21">
        <v>2569638540</v>
      </c>
      <c r="Q19" s="21"/>
      <c r="R19" s="21">
        <v>0</v>
      </c>
      <c r="S19" s="21"/>
      <c r="T19" s="21">
        <f t="shared" si="0"/>
        <v>2569638540</v>
      </c>
    </row>
    <row r="20" spans="1:20">
      <c r="A20" s="25" t="s">
        <v>266</v>
      </c>
      <c r="B20" s="280" t="s">
        <v>91</v>
      </c>
      <c r="C20" s="281"/>
      <c r="D20" s="245" t="s">
        <v>536</v>
      </c>
      <c r="E20" s="282">
        <v>6146333</v>
      </c>
      <c r="F20" s="283">
        <v>17791673</v>
      </c>
      <c r="G20" s="282"/>
      <c r="H20" s="56">
        <v>19</v>
      </c>
      <c r="I20" s="282"/>
      <c r="J20" s="21">
        <v>0</v>
      </c>
      <c r="K20" s="21"/>
      <c r="L20" s="21">
        <v>0</v>
      </c>
      <c r="M20" s="21"/>
      <c r="N20" s="21">
        <f t="shared" si="1"/>
        <v>0</v>
      </c>
      <c r="O20" s="21"/>
      <c r="P20" s="21">
        <v>338041787</v>
      </c>
      <c r="Q20" s="21"/>
      <c r="R20" s="21">
        <v>-1842190</v>
      </c>
      <c r="S20" s="21"/>
      <c r="T20" s="21">
        <f t="shared" si="0"/>
        <v>336199597</v>
      </c>
    </row>
    <row r="21" spans="1:20">
      <c r="A21" s="25" t="s">
        <v>267</v>
      </c>
      <c r="B21" s="280" t="s">
        <v>237</v>
      </c>
      <c r="C21" s="281"/>
      <c r="D21" s="245" t="s">
        <v>532</v>
      </c>
      <c r="E21" s="282">
        <v>882636</v>
      </c>
      <c r="F21" s="283">
        <v>1146913</v>
      </c>
      <c r="G21" s="282"/>
      <c r="H21" s="56">
        <v>550</v>
      </c>
      <c r="I21" s="282"/>
      <c r="J21" s="21">
        <v>0</v>
      </c>
      <c r="K21" s="21"/>
      <c r="L21" s="21">
        <v>0</v>
      </c>
      <c r="M21" s="21"/>
      <c r="N21" s="21">
        <f t="shared" si="1"/>
        <v>0</v>
      </c>
      <c r="O21" s="21"/>
      <c r="P21" s="21">
        <v>630802150</v>
      </c>
      <c r="Q21" s="21"/>
      <c r="R21" s="21">
        <v>-29253398</v>
      </c>
      <c r="S21" s="21"/>
      <c r="T21" s="21">
        <f t="shared" si="0"/>
        <v>601548752</v>
      </c>
    </row>
    <row r="22" spans="1:20">
      <c r="A22" s="25" t="s">
        <v>268</v>
      </c>
      <c r="B22" s="280" t="s">
        <v>105</v>
      </c>
      <c r="C22" s="281"/>
      <c r="D22" s="245" t="s">
        <v>537</v>
      </c>
      <c r="E22" s="282">
        <v>642599</v>
      </c>
      <c r="F22" s="283">
        <v>749118</v>
      </c>
      <c r="G22" s="282"/>
      <c r="H22" s="56">
        <v>7569</v>
      </c>
      <c r="I22" s="282"/>
      <c r="J22" s="21">
        <v>0</v>
      </c>
      <c r="K22" s="21"/>
      <c r="L22" s="21">
        <v>0</v>
      </c>
      <c r="M22" s="21"/>
      <c r="N22" s="21">
        <f t="shared" si="1"/>
        <v>0</v>
      </c>
      <c r="O22" s="21"/>
      <c r="P22" s="21">
        <v>5670074142</v>
      </c>
      <c r="Q22" s="21"/>
      <c r="R22" s="21">
        <v>-417417265</v>
      </c>
      <c r="S22" s="21"/>
      <c r="T22" s="21">
        <f t="shared" si="0"/>
        <v>5252656877</v>
      </c>
    </row>
    <row r="23" spans="1:20">
      <c r="A23" s="25" t="s">
        <v>269</v>
      </c>
      <c r="B23" s="280" t="s">
        <v>475</v>
      </c>
      <c r="C23" s="281"/>
      <c r="D23" s="245" t="s">
        <v>538</v>
      </c>
      <c r="E23" s="282">
        <v>271970</v>
      </c>
      <c r="F23" s="283">
        <v>13622849</v>
      </c>
      <c r="G23" s="282"/>
      <c r="H23" s="56">
        <v>2270</v>
      </c>
      <c r="I23" s="282"/>
      <c r="J23" s="21">
        <v>0</v>
      </c>
      <c r="K23" s="21"/>
      <c r="L23" s="21">
        <v>0</v>
      </c>
      <c r="M23" s="21"/>
      <c r="N23" s="21">
        <f t="shared" si="1"/>
        <v>0</v>
      </c>
      <c r="O23" s="21"/>
      <c r="P23" s="21">
        <v>30923867230</v>
      </c>
      <c r="Q23" s="21"/>
      <c r="R23" s="21">
        <v>-944553714</v>
      </c>
      <c r="S23" s="21"/>
      <c r="T23" s="21">
        <f t="shared" si="0"/>
        <v>29979313516</v>
      </c>
    </row>
    <row r="24" spans="1:20">
      <c r="A24" s="25" t="s">
        <v>270</v>
      </c>
      <c r="B24" s="280" t="s">
        <v>180</v>
      </c>
      <c r="C24" s="281"/>
      <c r="D24" s="245" t="s">
        <v>537</v>
      </c>
      <c r="E24" s="282">
        <v>108155</v>
      </c>
      <c r="F24" s="283">
        <v>3296140</v>
      </c>
      <c r="G24" s="282"/>
      <c r="H24" s="56">
        <v>5300</v>
      </c>
      <c r="I24" s="282"/>
      <c r="J24" s="21">
        <v>0</v>
      </c>
      <c r="K24" s="21"/>
      <c r="L24" s="21">
        <v>0</v>
      </c>
      <c r="M24" s="21"/>
      <c r="N24" s="21">
        <f t="shared" si="1"/>
        <v>0</v>
      </c>
      <c r="O24" s="21"/>
      <c r="P24" s="21">
        <v>17469542000</v>
      </c>
      <c r="Q24" s="21"/>
      <c r="R24" s="21">
        <v>0</v>
      </c>
      <c r="S24" s="21"/>
      <c r="T24" s="21">
        <f t="shared" si="0"/>
        <v>17469542000</v>
      </c>
    </row>
    <row r="25" spans="1:20">
      <c r="A25" s="25" t="s">
        <v>276</v>
      </c>
      <c r="B25" s="280" t="s">
        <v>470</v>
      </c>
      <c r="C25" s="281"/>
      <c r="D25" s="245" t="s">
        <v>539</v>
      </c>
      <c r="E25" s="282">
        <v>1119769</v>
      </c>
      <c r="F25" s="283">
        <v>6919876</v>
      </c>
      <c r="G25" s="282"/>
      <c r="H25" s="56">
        <v>900</v>
      </c>
      <c r="I25" s="282"/>
      <c r="J25" s="21">
        <v>0</v>
      </c>
      <c r="K25" s="21"/>
      <c r="L25" s="21">
        <v>0</v>
      </c>
      <c r="M25" s="21"/>
      <c r="N25" s="21">
        <f t="shared" si="1"/>
        <v>0</v>
      </c>
      <c r="O25" s="21"/>
      <c r="P25" s="21">
        <v>6227888400</v>
      </c>
      <c r="Q25" s="21"/>
      <c r="R25" s="21">
        <v>-4262757</v>
      </c>
      <c r="S25" s="21"/>
      <c r="T25" s="21">
        <f t="shared" si="0"/>
        <v>6223625643</v>
      </c>
    </row>
    <row r="26" spans="1:20">
      <c r="A26" s="25" t="s">
        <v>277</v>
      </c>
      <c r="B26" s="280" t="s">
        <v>178</v>
      </c>
      <c r="C26" s="281"/>
      <c r="D26" s="245" t="s">
        <v>540</v>
      </c>
      <c r="E26" s="282">
        <v>240173</v>
      </c>
      <c r="F26" s="283">
        <v>8934580</v>
      </c>
      <c r="G26" s="282"/>
      <c r="H26" s="56">
        <v>1000</v>
      </c>
      <c r="I26" s="282"/>
      <c r="J26" s="21">
        <v>0</v>
      </c>
      <c r="K26" s="21"/>
      <c r="L26" s="21">
        <v>0</v>
      </c>
      <c r="M26" s="21"/>
      <c r="N26" s="21">
        <f t="shared" si="1"/>
        <v>0</v>
      </c>
      <c r="O26" s="21"/>
      <c r="P26" s="21">
        <v>8934580000</v>
      </c>
      <c r="Q26" s="21"/>
      <c r="R26" s="21">
        <v>-84860326</v>
      </c>
      <c r="S26" s="21"/>
      <c r="T26" s="21">
        <f t="shared" si="0"/>
        <v>8849719674</v>
      </c>
    </row>
    <row r="27" spans="1:20">
      <c r="A27" s="25" t="s">
        <v>279</v>
      </c>
      <c r="B27" s="280" t="s">
        <v>149</v>
      </c>
      <c r="C27" s="281"/>
      <c r="D27" s="245" t="s">
        <v>541</v>
      </c>
      <c r="E27" s="282">
        <v>2787425</v>
      </c>
      <c r="F27" s="283">
        <v>8208507</v>
      </c>
      <c r="G27" s="282"/>
      <c r="H27" s="63">
        <v>500</v>
      </c>
      <c r="I27" s="282"/>
      <c r="J27" s="62">
        <v>0</v>
      </c>
      <c r="K27" s="62"/>
      <c r="L27" s="21">
        <v>0</v>
      </c>
      <c r="M27" s="62"/>
      <c r="N27" s="21">
        <f t="shared" si="1"/>
        <v>0</v>
      </c>
      <c r="O27" s="62"/>
      <c r="P27" s="62">
        <v>4104253500</v>
      </c>
      <c r="Q27" s="62"/>
      <c r="R27" s="62">
        <v>-190334421</v>
      </c>
      <c r="S27" s="62"/>
      <c r="T27" s="21">
        <f t="shared" si="0"/>
        <v>3913919079</v>
      </c>
    </row>
    <row r="28" spans="1:20">
      <c r="A28" s="25" t="s">
        <v>280</v>
      </c>
      <c r="B28" s="280" t="s">
        <v>92</v>
      </c>
      <c r="C28" s="281"/>
      <c r="D28" s="245" t="s">
        <v>542</v>
      </c>
      <c r="E28" s="282">
        <v>2714040</v>
      </c>
      <c r="F28" s="283">
        <v>11537306</v>
      </c>
      <c r="G28" s="282"/>
      <c r="H28" s="56">
        <v>360</v>
      </c>
      <c r="I28" s="282"/>
      <c r="J28" s="21">
        <v>0</v>
      </c>
      <c r="K28" s="21"/>
      <c r="L28" s="21">
        <v>0</v>
      </c>
      <c r="M28" s="21"/>
      <c r="N28" s="21">
        <f t="shared" si="1"/>
        <v>0</v>
      </c>
      <c r="O28" s="21"/>
      <c r="P28" s="21">
        <v>4153430160</v>
      </c>
      <c r="Q28" s="21"/>
      <c r="R28" s="21">
        <v>-171809652</v>
      </c>
      <c r="S28" s="21"/>
      <c r="T28" s="21">
        <f t="shared" si="0"/>
        <v>3981620508</v>
      </c>
    </row>
    <row r="29" spans="1:20">
      <c r="A29" s="25" t="s">
        <v>284</v>
      </c>
      <c r="B29" s="280" t="s">
        <v>432</v>
      </c>
      <c r="C29" s="281"/>
      <c r="D29" s="245" t="s">
        <v>541</v>
      </c>
      <c r="E29" s="282">
        <v>727710</v>
      </c>
      <c r="F29" s="283">
        <v>13001619</v>
      </c>
      <c r="G29" s="282"/>
      <c r="H29" s="56">
        <v>110</v>
      </c>
      <c r="I29" s="282"/>
      <c r="J29" s="21">
        <v>0</v>
      </c>
      <c r="K29" s="21"/>
      <c r="L29" s="21">
        <v>0</v>
      </c>
      <c r="M29" s="21"/>
      <c r="N29" s="21">
        <f t="shared" si="1"/>
        <v>0</v>
      </c>
      <c r="O29" s="21"/>
      <c r="P29" s="21">
        <v>1430178090</v>
      </c>
      <c r="Q29" s="21"/>
      <c r="R29" s="21">
        <v>-76053569</v>
      </c>
      <c r="S29" s="21"/>
      <c r="T29" s="21">
        <f t="shared" si="0"/>
        <v>1354124521</v>
      </c>
    </row>
    <row r="30" spans="1:20">
      <c r="B30" s="280" t="s">
        <v>101</v>
      </c>
      <c r="C30" s="281"/>
      <c r="D30" s="245" t="s">
        <v>536</v>
      </c>
      <c r="E30" s="282"/>
      <c r="F30" s="283">
        <v>20526935</v>
      </c>
      <c r="G30" s="282"/>
      <c r="H30" s="56">
        <v>70</v>
      </c>
      <c r="I30" s="282"/>
      <c r="J30" s="21">
        <v>0</v>
      </c>
      <c r="K30" s="21"/>
      <c r="L30" s="21">
        <v>0</v>
      </c>
      <c r="M30" s="21"/>
      <c r="N30" s="21">
        <f t="shared" si="1"/>
        <v>0</v>
      </c>
      <c r="O30" s="21"/>
      <c r="P30" s="21">
        <v>1436885450</v>
      </c>
      <c r="Q30" s="21"/>
      <c r="R30" s="21">
        <v>-45736407</v>
      </c>
      <c r="S30" s="21"/>
      <c r="T30" s="21">
        <f t="shared" si="0"/>
        <v>1391149043</v>
      </c>
    </row>
    <row r="31" spans="1:20">
      <c r="A31" s="25" t="s">
        <v>285</v>
      </c>
      <c r="B31" s="280" t="s">
        <v>506</v>
      </c>
      <c r="C31" s="281"/>
      <c r="D31" s="245" t="s">
        <v>529</v>
      </c>
      <c r="E31" s="282">
        <v>301384</v>
      </c>
      <c r="F31" s="283">
        <v>1000000</v>
      </c>
      <c r="G31" s="282"/>
      <c r="H31" s="56">
        <v>1000</v>
      </c>
      <c r="I31" s="282"/>
      <c r="J31" s="21">
        <v>0</v>
      </c>
      <c r="K31" s="21"/>
      <c r="L31" s="21">
        <v>0</v>
      </c>
      <c r="M31" s="21"/>
      <c r="N31" s="21">
        <f>L31+J31</f>
        <v>0</v>
      </c>
      <c r="O31" s="21"/>
      <c r="P31" s="21">
        <v>1000000000</v>
      </c>
      <c r="Q31" s="21"/>
      <c r="R31" s="21">
        <v>0</v>
      </c>
      <c r="S31" s="21"/>
      <c r="T31" s="21">
        <f t="shared" si="0"/>
        <v>1000000000</v>
      </c>
    </row>
    <row r="32" spans="1:20">
      <c r="A32" s="25" t="s">
        <v>293</v>
      </c>
      <c r="B32" s="280" t="s">
        <v>138</v>
      </c>
      <c r="C32" s="281"/>
      <c r="D32" s="245" t="s">
        <v>760</v>
      </c>
      <c r="E32" s="282">
        <v>6014827</v>
      </c>
      <c r="F32" s="283">
        <v>0</v>
      </c>
      <c r="G32" s="282"/>
      <c r="H32" s="56">
        <v>4214</v>
      </c>
      <c r="I32" s="282"/>
      <c r="J32" s="21">
        <v>0</v>
      </c>
      <c r="K32" s="21"/>
      <c r="L32" s="21">
        <v>0</v>
      </c>
      <c r="M32" s="21"/>
      <c r="N32" s="21">
        <f t="shared" si="1"/>
        <v>0</v>
      </c>
      <c r="O32" s="21"/>
      <c r="P32" s="21">
        <v>0</v>
      </c>
      <c r="Q32" s="21"/>
      <c r="R32" s="21">
        <v>-105684916</v>
      </c>
      <c r="S32" s="21"/>
      <c r="T32" s="21">
        <f t="shared" si="0"/>
        <v>-105684916</v>
      </c>
    </row>
    <row r="33" spans="1:20">
      <c r="A33" s="25" t="s">
        <v>294</v>
      </c>
      <c r="B33" s="280" t="s">
        <v>485</v>
      </c>
      <c r="C33" s="281"/>
      <c r="D33" s="245" t="s">
        <v>538</v>
      </c>
      <c r="E33" s="282">
        <v>216299</v>
      </c>
      <c r="F33" s="283">
        <v>10160200</v>
      </c>
      <c r="G33" s="282"/>
      <c r="H33" s="56">
        <v>120</v>
      </c>
      <c r="I33" s="282"/>
      <c r="J33" s="21">
        <v>0</v>
      </c>
      <c r="K33" s="21"/>
      <c r="L33" s="21">
        <v>0</v>
      </c>
      <c r="M33" s="21"/>
      <c r="N33" s="21">
        <f t="shared" si="1"/>
        <v>0</v>
      </c>
      <c r="O33" s="21"/>
      <c r="P33" s="21">
        <v>1219224000</v>
      </c>
      <c r="Q33" s="21"/>
      <c r="R33" s="21">
        <v>-153315593</v>
      </c>
      <c r="S33" s="21"/>
      <c r="T33" s="21">
        <f t="shared" si="0"/>
        <v>1065908407</v>
      </c>
    </row>
    <row r="34" spans="1:20">
      <c r="A34" s="25" t="s">
        <v>296</v>
      </c>
      <c r="B34" s="280" t="s">
        <v>159</v>
      </c>
      <c r="C34" s="281"/>
      <c r="D34" s="245" t="s">
        <v>529</v>
      </c>
      <c r="E34" s="282">
        <v>569239</v>
      </c>
      <c r="F34" s="283">
        <v>50713</v>
      </c>
      <c r="G34" s="282"/>
      <c r="H34" s="56">
        <v>6452</v>
      </c>
      <c r="I34" s="282"/>
      <c r="J34" s="21">
        <v>327200276</v>
      </c>
      <c r="K34" s="21"/>
      <c r="L34" s="21">
        <v>-25232891</v>
      </c>
      <c r="M34" s="21"/>
      <c r="N34" s="21">
        <f t="shared" si="1"/>
        <v>301967385</v>
      </c>
      <c r="O34" s="21"/>
      <c r="P34" s="21">
        <v>327200276</v>
      </c>
      <c r="Q34" s="21"/>
      <c r="R34" s="21">
        <v>-25232891</v>
      </c>
      <c r="S34" s="21"/>
      <c r="T34" s="21">
        <f t="shared" si="0"/>
        <v>301967385</v>
      </c>
    </row>
    <row r="35" spans="1:20">
      <c r="A35" s="25" t="s">
        <v>297</v>
      </c>
      <c r="B35" s="280" t="s">
        <v>433</v>
      </c>
      <c r="C35" s="281"/>
      <c r="D35" s="245" t="s">
        <v>543</v>
      </c>
      <c r="E35" s="282">
        <v>104826</v>
      </c>
      <c r="F35" s="283">
        <v>1728558</v>
      </c>
      <c r="G35" s="282"/>
      <c r="H35" s="56">
        <v>530</v>
      </c>
      <c r="I35" s="282"/>
      <c r="J35" s="21">
        <v>0</v>
      </c>
      <c r="K35" s="21"/>
      <c r="L35" s="21">
        <v>0</v>
      </c>
      <c r="M35" s="21"/>
      <c r="N35" s="21">
        <f t="shared" si="1"/>
        <v>0</v>
      </c>
      <c r="O35" s="21"/>
      <c r="P35" s="21">
        <v>916135740</v>
      </c>
      <c r="Q35" s="21"/>
      <c r="R35" s="21">
        <v>-87413199</v>
      </c>
      <c r="S35" s="21"/>
      <c r="T35" s="21">
        <f t="shared" si="0"/>
        <v>828722541</v>
      </c>
    </row>
    <row r="36" spans="1:20">
      <c r="A36" s="25" t="s">
        <v>299</v>
      </c>
      <c r="B36" s="280" t="s">
        <v>130</v>
      </c>
      <c r="C36" s="281"/>
      <c r="D36" s="245" t="s">
        <v>761</v>
      </c>
      <c r="E36" s="282">
        <v>221685</v>
      </c>
      <c r="F36" s="283">
        <v>1484314</v>
      </c>
      <c r="G36" s="282"/>
      <c r="H36" s="56">
        <v>100</v>
      </c>
      <c r="I36" s="282"/>
      <c r="J36" s="21">
        <v>148431400</v>
      </c>
      <c r="K36" s="21"/>
      <c r="L36" s="21">
        <v>-15968170</v>
      </c>
      <c r="M36" s="21"/>
      <c r="N36" s="21">
        <f t="shared" si="1"/>
        <v>132463230</v>
      </c>
      <c r="O36" s="21"/>
      <c r="P36" s="21">
        <v>148431400</v>
      </c>
      <c r="Q36" s="21"/>
      <c r="R36" s="21">
        <v>-15968170</v>
      </c>
      <c r="S36" s="21"/>
      <c r="T36" s="21">
        <f t="shared" si="0"/>
        <v>132463230</v>
      </c>
    </row>
    <row r="37" spans="1:20">
      <c r="B37" s="280" t="s">
        <v>230</v>
      </c>
      <c r="C37" s="281"/>
      <c r="D37" s="245" t="s">
        <v>541</v>
      </c>
      <c r="E37" s="282"/>
      <c r="F37" s="283">
        <v>1437914</v>
      </c>
      <c r="G37" s="282"/>
      <c r="H37" s="56">
        <v>1350</v>
      </c>
      <c r="I37" s="282"/>
      <c r="J37" s="21">
        <v>0</v>
      </c>
      <c r="K37" s="21"/>
      <c r="L37" s="21">
        <v>0</v>
      </c>
      <c r="M37" s="21"/>
      <c r="N37" s="21">
        <f t="shared" si="1"/>
        <v>0</v>
      </c>
      <c r="O37" s="21"/>
      <c r="P37" s="21">
        <v>1941183900</v>
      </c>
      <c r="Q37" s="21"/>
      <c r="R37" s="21">
        <v>-103227678</v>
      </c>
      <c r="S37" s="21"/>
      <c r="T37" s="21">
        <f t="shared" si="0"/>
        <v>1837956222</v>
      </c>
    </row>
    <row r="38" spans="1:20">
      <c r="A38" s="25" t="s">
        <v>301</v>
      </c>
      <c r="B38" s="280" t="s">
        <v>172</v>
      </c>
      <c r="C38" s="281"/>
      <c r="D38" s="245" t="s">
        <v>529</v>
      </c>
      <c r="E38" s="282">
        <v>4147582</v>
      </c>
      <c r="F38" s="283">
        <v>951043</v>
      </c>
      <c r="G38" s="282"/>
      <c r="H38" s="56">
        <v>350</v>
      </c>
      <c r="I38" s="282"/>
      <c r="J38" s="21">
        <v>0</v>
      </c>
      <c r="K38" s="21"/>
      <c r="L38" s="21">
        <v>0</v>
      </c>
      <c r="M38" s="21"/>
      <c r="N38" s="21">
        <f t="shared" si="1"/>
        <v>0</v>
      </c>
      <c r="O38" s="21"/>
      <c r="P38" s="21">
        <v>332865050</v>
      </c>
      <c r="Q38" s="21"/>
      <c r="R38" s="21">
        <v>-13559549</v>
      </c>
      <c r="S38" s="21"/>
      <c r="T38" s="21">
        <f t="shared" si="0"/>
        <v>319305501</v>
      </c>
    </row>
    <row r="39" spans="1:20">
      <c r="A39" s="25" t="s">
        <v>303</v>
      </c>
      <c r="B39" s="280" t="s">
        <v>434</v>
      </c>
      <c r="C39" s="281"/>
      <c r="D39" s="245" t="s">
        <v>537</v>
      </c>
      <c r="E39" s="282">
        <v>4047359</v>
      </c>
      <c r="F39" s="283">
        <v>2090990</v>
      </c>
      <c r="G39" s="282"/>
      <c r="H39" s="56">
        <v>61</v>
      </c>
      <c r="I39" s="282"/>
      <c r="J39" s="21">
        <v>0</v>
      </c>
      <c r="K39" s="21"/>
      <c r="L39" s="21">
        <v>0</v>
      </c>
      <c r="M39" s="21"/>
      <c r="N39" s="21">
        <f t="shared" si="1"/>
        <v>0</v>
      </c>
      <c r="O39" s="21"/>
      <c r="P39" s="21">
        <v>127550390</v>
      </c>
      <c r="Q39" s="21"/>
      <c r="R39" s="21">
        <v>-2735665</v>
      </c>
      <c r="S39" s="21"/>
      <c r="T39" s="21">
        <f t="shared" si="0"/>
        <v>124814725</v>
      </c>
    </row>
    <row r="40" spans="1:20">
      <c r="A40" s="25" t="s">
        <v>306</v>
      </c>
      <c r="B40" s="280" t="s">
        <v>460</v>
      </c>
      <c r="C40" s="281"/>
      <c r="D40" s="245" t="s">
        <v>530</v>
      </c>
      <c r="E40" s="282">
        <v>2219908</v>
      </c>
      <c r="F40" s="283">
        <v>9313969</v>
      </c>
      <c r="G40" s="282"/>
      <c r="H40" s="56">
        <v>44</v>
      </c>
      <c r="I40" s="282"/>
      <c r="J40" s="21">
        <v>0</v>
      </c>
      <c r="K40" s="21"/>
      <c r="L40" s="21">
        <v>0</v>
      </c>
      <c r="M40" s="21"/>
      <c r="N40" s="21">
        <f t="shared" si="1"/>
        <v>0</v>
      </c>
      <c r="O40" s="21"/>
      <c r="P40" s="21">
        <v>409814636</v>
      </c>
      <c r="Q40" s="21"/>
      <c r="R40" s="21">
        <v>-8251301</v>
      </c>
      <c r="S40" s="21"/>
      <c r="T40" s="21">
        <f t="shared" si="0"/>
        <v>401563335</v>
      </c>
    </row>
    <row r="41" spans="1:20">
      <c r="A41" s="25" t="s">
        <v>307</v>
      </c>
      <c r="B41" s="280" t="s">
        <v>90</v>
      </c>
      <c r="C41" s="281"/>
      <c r="D41" s="245" t="s">
        <v>542</v>
      </c>
      <c r="E41" s="282">
        <v>1415917</v>
      </c>
      <c r="F41" s="283">
        <v>16055417</v>
      </c>
      <c r="G41" s="282"/>
      <c r="H41" s="56">
        <v>150</v>
      </c>
      <c r="I41" s="282"/>
      <c r="J41" s="21">
        <v>0</v>
      </c>
      <c r="K41" s="21"/>
      <c r="L41" s="21">
        <v>0</v>
      </c>
      <c r="M41" s="21"/>
      <c r="N41" s="21">
        <f t="shared" si="1"/>
        <v>0</v>
      </c>
      <c r="O41" s="21"/>
      <c r="P41" s="21">
        <v>2408312550</v>
      </c>
      <c r="Q41" s="21"/>
      <c r="R41" s="21">
        <v>-51652816</v>
      </c>
      <c r="S41" s="21"/>
      <c r="T41" s="21">
        <f t="shared" si="0"/>
        <v>2356659734</v>
      </c>
    </row>
    <row r="42" spans="1:20">
      <c r="A42" s="25" t="s">
        <v>308</v>
      </c>
      <c r="B42" s="280" t="s">
        <v>197</v>
      </c>
      <c r="C42" s="281"/>
      <c r="D42" s="245" t="s">
        <v>533</v>
      </c>
      <c r="E42" s="282">
        <v>1126816</v>
      </c>
      <c r="F42" s="283">
        <v>8366797</v>
      </c>
      <c r="G42" s="282"/>
      <c r="H42" s="56">
        <v>180</v>
      </c>
      <c r="I42" s="282"/>
      <c r="J42" s="21">
        <v>0</v>
      </c>
      <c r="K42" s="21"/>
      <c r="L42" s="21">
        <v>0</v>
      </c>
      <c r="M42" s="21"/>
      <c r="N42" s="21">
        <f t="shared" si="1"/>
        <v>0</v>
      </c>
      <c r="O42" s="21"/>
      <c r="P42" s="21">
        <v>1506023460</v>
      </c>
      <c r="Q42" s="21"/>
      <c r="R42" s="21">
        <v>-142007175</v>
      </c>
      <c r="S42" s="21"/>
      <c r="T42" s="21">
        <f t="shared" si="0"/>
        <v>1364016285</v>
      </c>
    </row>
    <row r="43" spans="1:20">
      <c r="A43" s="25" t="s">
        <v>310</v>
      </c>
      <c r="B43" s="280" t="s">
        <v>154</v>
      </c>
      <c r="C43" s="281"/>
      <c r="D43" s="245" t="s">
        <v>538</v>
      </c>
      <c r="E43" s="282">
        <v>3293765</v>
      </c>
      <c r="F43" s="283">
        <v>9742286</v>
      </c>
      <c r="G43" s="282"/>
      <c r="H43" s="63">
        <v>25</v>
      </c>
      <c r="I43" s="282"/>
      <c r="J43" s="62">
        <v>0</v>
      </c>
      <c r="K43" s="62"/>
      <c r="L43" s="21">
        <v>0</v>
      </c>
      <c r="M43" s="62"/>
      <c r="N43" s="21">
        <f t="shared" si="1"/>
        <v>0</v>
      </c>
      <c r="O43" s="62"/>
      <c r="P43" s="62">
        <v>243557150</v>
      </c>
      <c r="Q43" s="62"/>
      <c r="R43" s="62">
        <v>-7439329</v>
      </c>
      <c r="S43" s="62"/>
      <c r="T43" s="21">
        <f t="shared" si="0"/>
        <v>236117821</v>
      </c>
    </row>
    <row r="44" spans="1:20">
      <c r="A44" s="25" t="s">
        <v>311</v>
      </c>
      <c r="B44" s="280" t="s">
        <v>151</v>
      </c>
      <c r="C44" s="281"/>
      <c r="D44" s="245" t="s">
        <v>529</v>
      </c>
      <c r="E44" s="282">
        <v>1677595</v>
      </c>
      <c r="F44" s="283">
        <v>6105932</v>
      </c>
      <c r="G44" s="282"/>
      <c r="H44" s="56">
        <v>2350</v>
      </c>
      <c r="I44" s="282"/>
      <c r="J44" s="21">
        <v>0</v>
      </c>
      <c r="K44" s="21"/>
      <c r="L44" s="21">
        <v>0</v>
      </c>
      <c r="M44" s="21"/>
      <c r="N44" s="21">
        <f t="shared" si="1"/>
        <v>0</v>
      </c>
      <c r="O44" s="21"/>
      <c r="P44" s="21">
        <v>14348940200</v>
      </c>
      <c r="Q44" s="21"/>
      <c r="R44" s="21">
        <v>0</v>
      </c>
      <c r="S44" s="21"/>
      <c r="T44" s="21">
        <f t="shared" si="0"/>
        <v>14348940200</v>
      </c>
    </row>
    <row r="45" spans="1:20">
      <c r="A45" s="25" t="s">
        <v>315</v>
      </c>
      <c r="B45" s="280" t="s">
        <v>510</v>
      </c>
      <c r="C45" s="281"/>
      <c r="D45" s="245" t="s">
        <v>535</v>
      </c>
      <c r="E45" s="282">
        <v>1318171</v>
      </c>
      <c r="F45" s="283">
        <v>3155003</v>
      </c>
      <c r="G45" s="282"/>
      <c r="H45" s="56">
        <v>2200</v>
      </c>
      <c r="I45" s="282"/>
      <c r="J45" s="21">
        <v>0</v>
      </c>
      <c r="K45" s="21"/>
      <c r="L45" s="21">
        <v>0</v>
      </c>
      <c r="M45" s="21"/>
      <c r="N45" s="21">
        <f t="shared" si="1"/>
        <v>0</v>
      </c>
      <c r="O45" s="21"/>
      <c r="P45" s="21">
        <v>6941006600</v>
      </c>
      <c r="Q45" s="21"/>
      <c r="R45" s="21">
        <v>-126030382</v>
      </c>
      <c r="S45" s="21"/>
      <c r="T45" s="21">
        <f t="shared" si="0"/>
        <v>6814976218</v>
      </c>
    </row>
    <row r="46" spans="1:20">
      <c r="A46" s="25" t="s">
        <v>320</v>
      </c>
      <c r="B46" s="280" t="s">
        <v>226</v>
      </c>
      <c r="C46" s="281"/>
      <c r="D46" s="245" t="s">
        <v>544</v>
      </c>
      <c r="E46" s="282">
        <v>2009331</v>
      </c>
      <c r="F46" s="283">
        <v>5260809</v>
      </c>
      <c r="G46" s="282"/>
      <c r="H46" s="56">
        <v>200</v>
      </c>
      <c r="I46" s="282"/>
      <c r="J46" s="21">
        <v>0</v>
      </c>
      <c r="K46" s="21"/>
      <c r="L46" s="21">
        <v>0</v>
      </c>
      <c r="M46" s="21"/>
      <c r="N46" s="21">
        <f t="shared" si="1"/>
        <v>0</v>
      </c>
      <c r="O46" s="21"/>
      <c r="P46" s="21">
        <v>1052161800</v>
      </c>
      <c r="Q46" s="21"/>
      <c r="R46" s="21">
        <v>-53360611</v>
      </c>
      <c r="S46" s="21"/>
      <c r="T46" s="21">
        <f t="shared" si="0"/>
        <v>998801189</v>
      </c>
    </row>
    <row r="47" spans="1:20">
      <c r="A47" s="25" t="s">
        <v>329</v>
      </c>
      <c r="B47" s="280" t="s">
        <v>227</v>
      </c>
      <c r="C47" s="281"/>
      <c r="D47" s="245" t="s">
        <v>541</v>
      </c>
      <c r="E47" s="282">
        <v>1045247</v>
      </c>
      <c r="F47" s="283">
        <v>2013823</v>
      </c>
      <c r="G47" s="282"/>
      <c r="H47" s="56">
        <v>600</v>
      </c>
      <c r="I47" s="282"/>
      <c r="J47" s="21">
        <v>0</v>
      </c>
      <c r="K47" s="21"/>
      <c r="L47" s="21">
        <v>0</v>
      </c>
      <c r="M47" s="21"/>
      <c r="N47" s="21">
        <f t="shared" si="1"/>
        <v>0</v>
      </c>
      <c r="O47" s="21"/>
      <c r="P47" s="21">
        <v>1208293800</v>
      </c>
      <c r="Q47" s="21"/>
      <c r="R47" s="21">
        <v>-64254275</v>
      </c>
      <c r="S47" s="21"/>
      <c r="T47" s="21">
        <f t="shared" si="0"/>
        <v>1144039525</v>
      </c>
    </row>
    <row r="48" spans="1:20">
      <c r="A48" s="25" t="s">
        <v>331</v>
      </c>
      <c r="B48" s="280" t="s">
        <v>135</v>
      </c>
      <c r="C48" s="281"/>
      <c r="D48" s="245" t="s">
        <v>537</v>
      </c>
      <c r="E48" s="282">
        <v>357051</v>
      </c>
      <c r="F48" s="283">
        <v>368131</v>
      </c>
      <c r="G48" s="282"/>
      <c r="H48" s="56">
        <v>5000</v>
      </c>
      <c r="I48" s="282"/>
      <c r="J48" s="21">
        <v>0</v>
      </c>
      <c r="K48" s="21"/>
      <c r="L48" s="21">
        <v>0</v>
      </c>
      <c r="M48" s="21"/>
      <c r="N48" s="21">
        <f t="shared" si="1"/>
        <v>0</v>
      </c>
      <c r="O48" s="21"/>
      <c r="P48" s="21">
        <v>1840655000</v>
      </c>
      <c r="Q48" s="21"/>
      <c r="R48" s="21">
        <v>-43092258</v>
      </c>
      <c r="S48" s="21"/>
      <c r="T48" s="21">
        <f t="shared" si="0"/>
        <v>1797562742</v>
      </c>
    </row>
    <row r="49" spans="1:20">
      <c r="A49" s="25" t="s">
        <v>333</v>
      </c>
      <c r="B49" s="280" t="s">
        <v>104</v>
      </c>
      <c r="C49" s="281"/>
      <c r="D49" s="245" t="s">
        <v>539</v>
      </c>
      <c r="E49" s="282">
        <v>623239</v>
      </c>
      <c r="F49" s="283">
        <v>4234336</v>
      </c>
      <c r="G49" s="282"/>
      <c r="H49" s="56">
        <v>4200</v>
      </c>
      <c r="I49" s="282"/>
      <c r="J49" s="21">
        <v>0</v>
      </c>
      <c r="K49" s="21"/>
      <c r="L49" s="21">
        <v>0</v>
      </c>
      <c r="M49" s="21"/>
      <c r="N49" s="21">
        <f t="shared" si="1"/>
        <v>0</v>
      </c>
      <c r="O49" s="21"/>
      <c r="P49" s="21">
        <v>17784211200</v>
      </c>
      <c r="Q49" s="21"/>
      <c r="R49" s="21">
        <v>-656936561</v>
      </c>
      <c r="S49" s="21"/>
      <c r="T49" s="21">
        <f t="shared" si="0"/>
        <v>17127274639</v>
      </c>
    </row>
    <row r="50" spans="1:20">
      <c r="A50" s="25" t="s">
        <v>334</v>
      </c>
      <c r="B50" s="280" t="s">
        <v>493</v>
      </c>
      <c r="C50" s="281"/>
      <c r="D50" s="245" t="s">
        <v>541</v>
      </c>
      <c r="E50" s="282">
        <v>870763</v>
      </c>
      <c r="F50" s="283">
        <v>1924930</v>
      </c>
      <c r="G50" s="282"/>
      <c r="H50" s="56">
        <v>1200</v>
      </c>
      <c r="I50" s="282"/>
      <c r="J50" s="21">
        <v>0</v>
      </c>
      <c r="K50" s="21"/>
      <c r="L50" s="21">
        <v>0</v>
      </c>
      <c r="M50" s="21"/>
      <c r="N50" s="21">
        <f t="shared" si="1"/>
        <v>0</v>
      </c>
      <c r="O50" s="21"/>
      <c r="P50" s="21">
        <v>2309916000</v>
      </c>
      <c r="Q50" s="21"/>
      <c r="R50" s="21">
        <v>-178135115</v>
      </c>
      <c r="S50" s="21"/>
      <c r="T50" s="21">
        <f t="shared" si="0"/>
        <v>2131780885</v>
      </c>
    </row>
    <row r="51" spans="1:20">
      <c r="A51" s="25" t="s">
        <v>336</v>
      </c>
      <c r="B51" s="280" t="s">
        <v>157</v>
      </c>
      <c r="C51" s="281"/>
      <c r="D51" s="245" t="s">
        <v>537</v>
      </c>
      <c r="E51" s="282">
        <v>922577</v>
      </c>
      <c r="F51" s="283">
        <v>600617</v>
      </c>
      <c r="G51" s="282"/>
      <c r="H51" s="56">
        <v>8300</v>
      </c>
      <c r="I51" s="282"/>
      <c r="J51" s="21">
        <v>0</v>
      </c>
      <c r="K51" s="21"/>
      <c r="L51" s="21">
        <v>0</v>
      </c>
      <c r="M51" s="21"/>
      <c r="N51" s="21">
        <f t="shared" si="1"/>
        <v>0</v>
      </c>
      <c r="O51" s="21"/>
      <c r="P51" s="21">
        <v>4985121100</v>
      </c>
      <c r="Q51" s="21"/>
      <c r="R51" s="21">
        <v>0</v>
      </c>
      <c r="S51" s="21"/>
      <c r="T51" s="21">
        <f t="shared" si="0"/>
        <v>4985121100</v>
      </c>
    </row>
    <row r="52" spans="1:20">
      <c r="A52" s="25" t="s">
        <v>337</v>
      </c>
      <c r="B52" s="280" t="s">
        <v>201</v>
      </c>
      <c r="C52" s="281"/>
      <c r="D52" s="245" t="s">
        <v>529</v>
      </c>
      <c r="E52" s="282">
        <v>139761</v>
      </c>
      <c r="F52" s="283">
        <v>2339549</v>
      </c>
      <c r="G52" s="282"/>
      <c r="H52" s="56">
        <v>1350</v>
      </c>
      <c r="I52" s="282"/>
      <c r="J52" s="21">
        <v>3158391150</v>
      </c>
      <c r="K52" s="21"/>
      <c r="L52" s="21">
        <v>-29998288</v>
      </c>
      <c r="M52" s="21"/>
      <c r="N52" s="21">
        <f t="shared" si="1"/>
        <v>3128392862</v>
      </c>
      <c r="O52" s="21"/>
      <c r="P52" s="21">
        <v>3158391150</v>
      </c>
      <c r="Q52" s="21"/>
      <c r="R52" s="21">
        <v>-29998288</v>
      </c>
      <c r="S52" s="21"/>
      <c r="T52" s="21">
        <f t="shared" si="0"/>
        <v>3128392862</v>
      </c>
    </row>
    <row r="53" spans="1:20">
      <c r="A53" s="25" t="s">
        <v>339</v>
      </c>
      <c r="B53" s="280" t="s">
        <v>119</v>
      </c>
      <c r="C53" s="281"/>
      <c r="D53" s="245" t="s">
        <v>532</v>
      </c>
      <c r="E53" s="282">
        <v>4403047</v>
      </c>
      <c r="F53" s="283">
        <v>1809077</v>
      </c>
      <c r="G53" s="282"/>
      <c r="H53" s="56">
        <v>550</v>
      </c>
      <c r="I53" s="282"/>
      <c r="J53" s="21">
        <v>0</v>
      </c>
      <c r="K53" s="21"/>
      <c r="L53" s="21">
        <v>0</v>
      </c>
      <c r="M53" s="21"/>
      <c r="N53" s="21">
        <f t="shared" si="1"/>
        <v>0</v>
      </c>
      <c r="O53" s="21"/>
      <c r="P53" s="21">
        <v>994992350</v>
      </c>
      <c r="Q53" s="21"/>
      <c r="R53" s="21">
        <v>-49231392</v>
      </c>
      <c r="S53" s="21"/>
      <c r="T53" s="21">
        <f t="shared" si="0"/>
        <v>945760958</v>
      </c>
    </row>
    <row r="54" spans="1:20">
      <c r="A54" s="25" t="s">
        <v>340</v>
      </c>
      <c r="B54" s="280" t="s">
        <v>147</v>
      </c>
      <c r="C54" s="281"/>
      <c r="D54" s="245" t="s">
        <v>530</v>
      </c>
      <c r="E54" s="282">
        <v>69093</v>
      </c>
      <c r="F54" s="283">
        <v>3620353</v>
      </c>
      <c r="G54" s="282"/>
      <c r="H54" s="56">
        <v>750</v>
      </c>
      <c r="I54" s="282"/>
      <c r="J54" s="21">
        <v>0</v>
      </c>
      <c r="K54" s="21"/>
      <c r="L54" s="21">
        <v>0</v>
      </c>
      <c r="M54" s="21"/>
      <c r="N54" s="21">
        <f t="shared" si="1"/>
        <v>0</v>
      </c>
      <c r="O54" s="21"/>
      <c r="P54" s="21">
        <v>2715264750</v>
      </c>
      <c r="Q54" s="21"/>
      <c r="R54" s="21">
        <v>-134349037</v>
      </c>
      <c r="S54" s="21"/>
      <c r="T54" s="21">
        <f t="shared" si="0"/>
        <v>2580915713</v>
      </c>
    </row>
    <row r="55" spans="1:20">
      <c r="A55" s="25" t="s">
        <v>344</v>
      </c>
      <c r="B55" s="280" t="s">
        <v>146</v>
      </c>
      <c r="C55" s="281"/>
      <c r="D55" s="245" t="s">
        <v>540</v>
      </c>
      <c r="E55" s="282">
        <v>293469</v>
      </c>
      <c r="F55" s="283">
        <v>10134330</v>
      </c>
      <c r="G55" s="282"/>
      <c r="H55" s="56">
        <v>640</v>
      </c>
      <c r="I55" s="282"/>
      <c r="J55" s="21">
        <v>0</v>
      </c>
      <c r="K55" s="21"/>
      <c r="L55" s="21">
        <v>0</v>
      </c>
      <c r="M55" s="21"/>
      <c r="N55" s="21">
        <f t="shared" si="1"/>
        <v>0</v>
      </c>
      <c r="O55" s="21"/>
      <c r="P55" s="21">
        <v>6485971200</v>
      </c>
      <c r="Q55" s="21"/>
      <c r="R55" s="21">
        <v>-556404543</v>
      </c>
      <c r="S55" s="21"/>
      <c r="T55" s="21">
        <f t="shared" si="0"/>
        <v>5929566657</v>
      </c>
    </row>
    <row r="56" spans="1:20">
      <c r="A56" s="25" t="s">
        <v>345</v>
      </c>
      <c r="B56" s="280" t="s">
        <v>156</v>
      </c>
      <c r="C56" s="281"/>
      <c r="D56" s="245" t="s">
        <v>544</v>
      </c>
      <c r="E56" s="282">
        <v>355050</v>
      </c>
      <c r="F56" s="283">
        <v>808373</v>
      </c>
      <c r="G56" s="282"/>
      <c r="H56" s="56">
        <v>800</v>
      </c>
      <c r="I56" s="282"/>
      <c r="J56" s="21">
        <v>0</v>
      </c>
      <c r="K56" s="21"/>
      <c r="L56" s="21">
        <v>0</v>
      </c>
      <c r="M56" s="21"/>
      <c r="N56" s="21">
        <f t="shared" si="1"/>
        <v>0</v>
      </c>
      <c r="O56" s="21"/>
      <c r="P56" s="21">
        <v>646698400</v>
      </c>
      <c r="Q56" s="21"/>
      <c r="R56" s="21">
        <v>0</v>
      </c>
      <c r="S56" s="21"/>
      <c r="T56" s="21">
        <f t="shared" si="0"/>
        <v>646698400</v>
      </c>
    </row>
    <row r="57" spans="1:20">
      <c r="A57" s="25" t="s">
        <v>349</v>
      </c>
      <c r="B57" s="280" t="s">
        <v>191</v>
      </c>
      <c r="D57" s="245" t="s">
        <v>545</v>
      </c>
      <c r="E57" s="282">
        <v>491633</v>
      </c>
      <c r="F57" s="283">
        <v>3314649</v>
      </c>
      <c r="H57" s="62">
        <v>45</v>
      </c>
      <c r="J57" s="62">
        <v>0</v>
      </c>
      <c r="K57" s="284"/>
      <c r="L57" s="21">
        <v>0</v>
      </c>
      <c r="M57" s="284"/>
      <c r="N57" s="21">
        <f t="shared" si="1"/>
        <v>0</v>
      </c>
      <c r="O57" s="284"/>
      <c r="P57" s="62">
        <v>149159205</v>
      </c>
      <c r="Q57" s="284"/>
      <c r="R57" s="62">
        <v>-4555992</v>
      </c>
      <c r="S57" s="284"/>
      <c r="T57" s="21">
        <f t="shared" si="0"/>
        <v>144603213</v>
      </c>
    </row>
    <row r="58" spans="1:20">
      <c r="A58" s="25" t="s">
        <v>350</v>
      </c>
      <c r="B58" s="284" t="s">
        <v>198</v>
      </c>
      <c r="C58" s="281"/>
      <c r="D58" s="245" t="s">
        <v>546</v>
      </c>
      <c r="E58" s="282">
        <v>1369159</v>
      </c>
      <c r="F58" s="283">
        <v>6219753</v>
      </c>
      <c r="G58" s="282"/>
      <c r="H58" s="56">
        <v>550</v>
      </c>
      <c r="I58" s="282"/>
      <c r="J58" s="21">
        <v>0</v>
      </c>
      <c r="K58" s="21"/>
      <c r="L58" s="21">
        <v>0</v>
      </c>
      <c r="M58" s="21"/>
      <c r="N58" s="21">
        <f t="shared" si="1"/>
        <v>0</v>
      </c>
      <c r="O58" s="21"/>
      <c r="P58" s="21">
        <v>3420864150</v>
      </c>
      <c r="Q58" s="21"/>
      <c r="R58" s="21">
        <v>-73369740</v>
      </c>
      <c r="S58" s="21"/>
      <c r="T58" s="21">
        <f t="shared" si="0"/>
        <v>3347494410</v>
      </c>
    </row>
    <row r="59" spans="1:20">
      <c r="A59" s="25" t="s">
        <v>351</v>
      </c>
      <c r="B59" s="280" t="s">
        <v>481</v>
      </c>
      <c r="C59" s="281"/>
      <c r="D59" s="245" t="s">
        <v>547</v>
      </c>
      <c r="E59" s="282">
        <v>105355</v>
      </c>
      <c r="F59" s="283">
        <v>4417881</v>
      </c>
      <c r="G59" s="282"/>
      <c r="H59" s="56">
        <v>1800</v>
      </c>
      <c r="I59" s="282"/>
      <c r="J59" s="21">
        <v>0</v>
      </c>
      <c r="K59" s="21"/>
      <c r="L59" s="21">
        <v>0</v>
      </c>
      <c r="M59" s="21"/>
      <c r="N59" s="21">
        <f t="shared" si="1"/>
        <v>0</v>
      </c>
      <c r="O59" s="21"/>
      <c r="P59" s="21">
        <v>7952185800</v>
      </c>
      <c r="Q59" s="21"/>
      <c r="R59" s="21">
        <v>-422878882</v>
      </c>
      <c r="S59" s="21"/>
      <c r="T59" s="21">
        <f t="shared" si="0"/>
        <v>7529306918</v>
      </c>
    </row>
    <row r="60" spans="1:20">
      <c r="A60" s="25" t="s">
        <v>352</v>
      </c>
      <c r="B60" s="280" t="s">
        <v>99</v>
      </c>
      <c r="C60" s="281"/>
      <c r="D60" s="245" t="s">
        <v>533</v>
      </c>
      <c r="E60" s="282">
        <v>1048281</v>
      </c>
      <c r="F60" s="283">
        <v>12816015</v>
      </c>
      <c r="G60" s="282"/>
      <c r="H60" s="56">
        <v>46</v>
      </c>
      <c r="I60" s="282"/>
      <c r="J60" s="21">
        <v>0</v>
      </c>
      <c r="K60" s="21"/>
      <c r="L60" s="21">
        <v>0</v>
      </c>
      <c r="M60" s="21"/>
      <c r="N60" s="21">
        <f t="shared" si="1"/>
        <v>0</v>
      </c>
      <c r="O60" s="21"/>
      <c r="P60" s="21">
        <v>589536690</v>
      </c>
      <c r="Q60" s="21"/>
      <c r="R60" s="21">
        <v>-5599399</v>
      </c>
      <c r="S60" s="21"/>
      <c r="T60" s="21">
        <f t="shared" si="0"/>
        <v>583937291</v>
      </c>
    </row>
    <row r="61" spans="1:20">
      <c r="A61" s="25" t="s">
        <v>356</v>
      </c>
      <c r="B61" s="280" t="s">
        <v>184</v>
      </c>
      <c r="C61" s="281"/>
      <c r="D61" s="245" t="s">
        <v>533</v>
      </c>
      <c r="E61" s="282">
        <v>1976188</v>
      </c>
      <c r="F61" s="283">
        <v>3667501</v>
      </c>
      <c r="G61" s="282"/>
      <c r="H61" s="56">
        <v>500</v>
      </c>
      <c r="I61" s="282"/>
      <c r="J61" s="21">
        <v>0</v>
      </c>
      <c r="K61" s="21"/>
      <c r="L61" s="62">
        <v>0</v>
      </c>
      <c r="M61" s="21"/>
      <c r="N61" s="21">
        <f t="shared" si="1"/>
        <v>0</v>
      </c>
      <c r="O61" s="21"/>
      <c r="P61" s="21">
        <v>1833750500</v>
      </c>
      <c r="Q61" s="21"/>
      <c r="R61" s="21">
        <v>-24780412</v>
      </c>
      <c r="S61" s="21"/>
      <c r="T61" s="21">
        <f t="shared" si="0"/>
        <v>1808970088</v>
      </c>
    </row>
    <row r="62" spans="1:20">
      <c r="A62" s="25" t="s">
        <v>357</v>
      </c>
      <c r="B62" s="280" t="s">
        <v>132</v>
      </c>
      <c r="C62" s="281"/>
      <c r="D62" s="245" t="s">
        <v>534</v>
      </c>
      <c r="E62" s="282">
        <v>2821</v>
      </c>
      <c r="F62" s="283">
        <v>444089</v>
      </c>
      <c r="G62" s="282"/>
      <c r="H62" s="56">
        <v>300</v>
      </c>
      <c r="I62" s="282"/>
      <c r="J62" s="21">
        <v>0</v>
      </c>
      <c r="K62" s="21"/>
      <c r="L62" s="62">
        <v>0</v>
      </c>
      <c r="M62" s="21"/>
      <c r="N62" s="21">
        <f t="shared" si="1"/>
        <v>0</v>
      </c>
      <c r="O62" s="21"/>
      <c r="P62" s="21">
        <v>133226700</v>
      </c>
      <c r="Q62" s="21"/>
      <c r="R62" s="21">
        <v>0</v>
      </c>
      <c r="S62" s="21"/>
      <c r="T62" s="21">
        <f t="shared" si="0"/>
        <v>133226700</v>
      </c>
    </row>
    <row r="63" spans="1:20">
      <c r="A63" s="25" t="s">
        <v>358</v>
      </c>
      <c r="B63" s="280" t="s">
        <v>234</v>
      </c>
      <c r="C63" s="281"/>
      <c r="D63" s="245" t="s">
        <v>529</v>
      </c>
      <c r="E63" s="282">
        <v>226122</v>
      </c>
      <c r="F63" s="283">
        <v>59743</v>
      </c>
      <c r="G63" s="282"/>
      <c r="H63" s="56">
        <v>6200</v>
      </c>
      <c r="I63" s="282"/>
      <c r="J63" s="21">
        <v>0</v>
      </c>
      <c r="K63" s="21"/>
      <c r="L63" s="62">
        <v>0</v>
      </c>
      <c r="M63" s="21"/>
      <c r="N63" s="21">
        <f t="shared" si="1"/>
        <v>0</v>
      </c>
      <c r="O63" s="21"/>
      <c r="P63" s="21">
        <v>370406600</v>
      </c>
      <c r="Q63" s="21"/>
      <c r="R63" s="21">
        <v>0</v>
      </c>
      <c r="S63" s="21"/>
      <c r="T63" s="21">
        <f t="shared" si="0"/>
        <v>370406600</v>
      </c>
    </row>
    <row r="64" spans="1:20">
      <c r="A64" s="25" t="s">
        <v>360</v>
      </c>
      <c r="B64" s="280" t="s">
        <v>212</v>
      </c>
      <c r="C64" s="281"/>
      <c r="D64" s="245" t="s">
        <v>541</v>
      </c>
      <c r="E64" s="282">
        <v>1754536</v>
      </c>
      <c r="F64" s="283">
        <v>11532657</v>
      </c>
      <c r="G64" s="282"/>
      <c r="H64" s="56">
        <v>700</v>
      </c>
      <c r="I64" s="282"/>
      <c r="J64" s="21">
        <v>0</v>
      </c>
      <c r="K64" s="21"/>
      <c r="L64" s="62">
        <v>0</v>
      </c>
      <c r="M64" s="21"/>
      <c r="N64" s="21">
        <f t="shared" si="1"/>
        <v>0</v>
      </c>
      <c r="O64" s="21"/>
      <c r="P64" s="21">
        <v>8072859900</v>
      </c>
      <c r="Q64" s="21"/>
      <c r="R64" s="21">
        <v>0</v>
      </c>
      <c r="S64" s="21"/>
      <c r="T64" s="21">
        <f t="shared" si="0"/>
        <v>8072859900</v>
      </c>
    </row>
    <row r="65" spans="1:20">
      <c r="A65" s="25" t="s">
        <v>361</v>
      </c>
      <c r="B65" s="280" t="s">
        <v>199</v>
      </c>
      <c r="C65" s="281"/>
      <c r="D65" s="245" t="s">
        <v>544</v>
      </c>
      <c r="E65" s="282">
        <v>528705</v>
      </c>
      <c r="F65" s="283">
        <v>5399176</v>
      </c>
      <c r="G65" s="282"/>
      <c r="H65" s="56">
        <v>1000</v>
      </c>
      <c r="I65" s="282"/>
      <c r="J65" s="21">
        <v>0</v>
      </c>
      <c r="K65" s="21"/>
      <c r="L65" s="62">
        <v>0</v>
      </c>
      <c r="M65" s="21"/>
      <c r="N65" s="21">
        <f t="shared" si="1"/>
        <v>0</v>
      </c>
      <c r="O65" s="21"/>
      <c r="P65" s="21">
        <v>5399176000</v>
      </c>
      <c r="Q65" s="21"/>
      <c r="R65" s="21">
        <v>0</v>
      </c>
      <c r="S65" s="21"/>
      <c r="T65" s="21">
        <f t="shared" si="0"/>
        <v>5399176000</v>
      </c>
    </row>
    <row r="66" spans="1:20">
      <c r="A66" s="25" t="s">
        <v>362</v>
      </c>
      <c r="B66" s="280" t="s">
        <v>155</v>
      </c>
      <c r="C66" s="281"/>
      <c r="D66" s="245" t="s">
        <v>535</v>
      </c>
      <c r="E66" s="282">
        <v>633854</v>
      </c>
      <c r="F66" s="283">
        <v>1211195</v>
      </c>
      <c r="G66" s="282"/>
      <c r="H66" s="56">
        <v>4790</v>
      </c>
      <c r="I66" s="282"/>
      <c r="J66" s="21">
        <v>0</v>
      </c>
      <c r="K66" s="21"/>
      <c r="L66" s="62">
        <v>0</v>
      </c>
      <c r="M66" s="21"/>
      <c r="N66" s="21">
        <f t="shared" si="1"/>
        <v>0</v>
      </c>
      <c r="O66" s="21"/>
      <c r="P66" s="21">
        <v>5801624050</v>
      </c>
      <c r="Q66" s="21"/>
      <c r="R66" s="21">
        <v>-236334225</v>
      </c>
      <c r="S66" s="21"/>
      <c r="T66" s="21">
        <f t="shared" si="0"/>
        <v>5565289825</v>
      </c>
    </row>
    <row r="67" spans="1:20">
      <c r="A67" s="25" t="s">
        <v>364</v>
      </c>
      <c r="B67" s="280" t="s">
        <v>93</v>
      </c>
      <c r="C67" s="281"/>
      <c r="D67" s="245" t="s">
        <v>530</v>
      </c>
      <c r="E67" s="282">
        <v>302497</v>
      </c>
      <c r="F67" s="283">
        <v>8644028</v>
      </c>
      <c r="G67" s="282"/>
      <c r="H67" s="63">
        <v>78</v>
      </c>
      <c r="I67" s="282"/>
      <c r="J67" s="62">
        <v>0</v>
      </c>
      <c r="K67" s="62"/>
      <c r="L67" s="62">
        <v>0</v>
      </c>
      <c r="M67" s="62"/>
      <c r="N67" s="21">
        <f t="shared" si="1"/>
        <v>0</v>
      </c>
      <c r="O67" s="62"/>
      <c r="P67" s="62">
        <v>674234184</v>
      </c>
      <c r="Q67" s="62"/>
      <c r="R67" s="62">
        <v>-27465519</v>
      </c>
      <c r="S67" s="62"/>
      <c r="T67" s="21">
        <f t="shared" si="0"/>
        <v>646768665</v>
      </c>
    </row>
    <row r="68" spans="1:20">
      <c r="A68" s="25" t="s">
        <v>366</v>
      </c>
      <c r="B68" s="280" t="s">
        <v>122</v>
      </c>
      <c r="C68" s="281"/>
      <c r="D68" s="245" t="s">
        <v>545</v>
      </c>
      <c r="E68" s="282">
        <v>521923</v>
      </c>
      <c r="F68" s="283">
        <v>848277</v>
      </c>
      <c r="G68" s="282"/>
      <c r="H68" s="56">
        <v>6200</v>
      </c>
      <c r="I68" s="282"/>
      <c r="J68" s="21">
        <v>0</v>
      </c>
      <c r="K68" s="21"/>
      <c r="L68" s="62">
        <v>0</v>
      </c>
      <c r="M68" s="21"/>
      <c r="N68" s="21">
        <f t="shared" si="1"/>
        <v>0</v>
      </c>
      <c r="O68" s="21"/>
      <c r="P68" s="21">
        <v>5259317400</v>
      </c>
      <c r="Q68" s="21"/>
      <c r="R68" s="21">
        <v>-160643161</v>
      </c>
      <c r="S68" s="21"/>
      <c r="T68" s="21">
        <f t="shared" si="0"/>
        <v>5098674239</v>
      </c>
    </row>
    <row r="69" spans="1:20">
      <c r="A69" s="25" t="s">
        <v>417</v>
      </c>
      <c r="B69" s="280" t="s">
        <v>174</v>
      </c>
      <c r="C69" s="281"/>
      <c r="D69" s="245" t="s">
        <v>529</v>
      </c>
      <c r="E69" s="282">
        <v>813670</v>
      </c>
      <c r="F69" s="283">
        <v>25586605</v>
      </c>
      <c r="G69" s="282"/>
      <c r="H69" s="56">
        <v>1000</v>
      </c>
      <c r="I69" s="282"/>
      <c r="J69" s="21">
        <v>0</v>
      </c>
      <c r="K69" s="21"/>
      <c r="L69" s="62">
        <v>0</v>
      </c>
      <c r="M69" s="21"/>
      <c r="N69" s="21">
        <f t="shared" si="1"/>
        <v>0</v>
      </c>
      <c r="O69" s="21"/>
      <c r="P69" s="21">
        <v>25586605000</v>
      </c>
      <c r="Q69" s="21"/>
      <c r="R69" s="21">
        <v>-1026155756</v>
      </c>
      <c r="S69" s="21"/>
      <c r="T69" s="21">
        <f t="shared" si="0"/>
        <v>24560449244</v>
      </c>
    </row>
    <row r="70" spans="1:20">
      <c r="A70" s="25" t="s">
        <v>368</v>
      </c>
      <c r="B70" s="280" t="s">
        <v>206</v>
      </c>
      <c r="C70" s="281"/>
      <c r="D70" s="245" t="s">
        <v>538</v>
      </c>
      <c r="E70" s="282">
        <v>104252</v>
      </c>
      <c r="F70" s="283">
        <v>42829844</v>
      </c>
      <c r="G70" s="282"/>
      <c r="H70" s="56">
        <v>40</v>
      </c>
      <c r="I70" s="282"/>
      <c r="J70" s="21">
        <v>0</v>
      </c>
      <c r="K70" s="21"/>
      <c r="L70" s="62">
        <v>0</v>
      </c>
      <c r="M70" s="21"/>
      <c r="N70" s="21">
        <f t="shared" si="1"/>
        <v>0</v>
      </c>
      <c r="O70" s="21"/>
      <c r="P70" s="21">
        <v>1713193760</v>
      </c>
      <c r="Q70" s="21"/>
      <c r="R70" s="21">
        <v>-23151267</v>
      </c>
      <c r="S70" s="21"/>
      <c r="T70" s="21">
        <f t="shared" si="0"/>
        <v>1690042493</v>
      </c>
    </row>
    <row r="71" spans="1:20">
      <c r="A71" s="25" t="s">
        <v>371</v>
      </c>
      <c r="B71" s="280" t="s">
        <v>163</v>
      </c>
      <c r="C71" s="281"/>
      <c r="D71" s="245" t="s">
        <v>548</v>
      </c>
      <c r="E71" s="282">
        <v>901999</v>
      </c>
      <c r="F71" s="283">
        <v>1541698</v>
      </c>
      <c r="G71" s="282"/>
      <c r="H71" s="63">
        <v>390</v>
      </c>
      <c r="I71" s="282"/>
      <c r="J71" s="62">
        <v>0</v>
      </c>
      <c r="K71" s="62"/>
      <c r="L71" s="62">
        <v>0</v>
      </c>
      <c r="M71" s="62"/>
      <c r="N71" s="21">
        <f t="shared" si="1"/>
        <v>0</v>
      </c>
      <c r="O71" s="62"/>
      <c r="P71" s="62">
        <v>601262220</v>
      </c>
      <c r="Q71" s="62"/>
      <c r="R71" s="62">
        <v>0</v>
      </c>
      <c r="S71" s="62"/>
      <c r="T71" s="21">
        <f t="shared" si="0"/>
        <v>601262220</v>
      </c>
    </row>
    <row r="72" spans="1:20">
      <c r="A72" s="25" t="s">
        <v>372</v>
      </c>
      <c r="B72" s="280" t="s">
        <v>224</v>
      </c>
      <c r="C72" s="281"/>
      <c r="D72" s="245" t="s">
        <v>532</v>
      </c>
      <c r="E72" s="282">
        <v>91306</v>
      </c>
      <c r="F72" s="283">
        <v>1080696</v>
      </c>
      <c r="G72" s="282"/>
      <c r="H72" s="56">
        <v>650</v>
      </c>
      <c r="I72" s="282"/>
      <c r="J72" s="21">
        <v>0</v>
      </c>
      <c r="K72" s="21"/>
      <c r="L72" s="62">
        <v>0</v>
      </c>
      <c r="M72" s="21"/>
      <c r="N72" s="21">
        <f t="shared" si="1"/>
        <v>0</v>
      </c>
      <c r="O72" s="21"/>
      <c r="P72" s="21">
        <v>702452400</v>
      </c>
      <c r="Q72" s="21"/>
      <c r="R72" s="21">
        <v>-33886231</v>
      </c>
      <c r="S72" s="21"/>
      <c r="T72" s="21">
        <f t="shared" si="0"/>
        <v>668566169</v>
      </c>
    </row>
    <row r="73" spans="1:20">
      <c r="A73" s="25" t="s">
        <v>374</v>
      </c>
      <c r="B73" s="280" t="s">
        <v>166</v>
      </c>
      <c r="C73" s="281"/>
      <c r="D73" s="245" t="s">
        <v>549</v>
      </c>
      <c r="E73" s="282">
        <v>125122</v>
      </c>
      <c r="F73" s="283">
        <v>22494382</v>
      </c>
      <c r="G73" s="282"/>
      <c r="H73" s="56">
        <v>19</v>
      </c>
      <c r="I73" s="282"/>
      <c r="J73" s="21">
        <v>0</v>
      </c>
      <c r="K73" s="21"/>
      <c r="L73" s="62">
        <v>0</v>
      </c>
      <c r="M73" s="21"/>
      <c r="N73" s="21">
        <f t="shared" ref="N73:N83" si="2">L73+J73</f>
        <v>0</v>
      </c>
      <c r="O73" s="21"/>
      <c r="P73" s="21">
        <v>427393258</v>
      </c>
      <c r="Q73" s="21"/>
      <c r="R73" s="21">
        <v>0</v>
      </c>
      <c r="S73" s="21"/>
      <c r="T73" s="21">
        <f t="shared" ref="T73:T83" si="3">P73+R73</f>
        <v>427393258</v>
      </c>
    </row>
    <row r="74" spans="1:20">
      <c r="A74" s="25" t="s">
        <v>418</v>
      </c>
      <c r="B74" s="280" t="s">
        <v>148</v>
      </c>
      <c r="C74" s="281"/>
      <c r="D74" s="245" t="s">
        <v>533</v>
      </c>
      <c r="E74" s="282">
        <v>7379981</v>
      </c>
      <c r="F74" s="283">
        <v>1211261</v>
      </c>
      <c r="G74" s="282"/>
      <c r="H74" s="56">
        <v>250</v>
      </c>
      <c r="I74" s="282"/>
      <c r="J74" s="21">
        <v>0</v>
      </c>
      <c r="K74" s="21"/>
      <c r="L74" s="62">
        <v>0</v>
      </c>
      <c r="M74" s="21"/>
      <c r="N74" s="21">
        <f t="shared" si="2"/>
        <v>0</v>
      </c>
      <c r="O74" s="21"/>
      <c r="P74" s="21">
        <v>302815250</v>
      </c>
      <c r="Q74" s="21"/>
      <c r="R74" s="21">
        <v>-9249337</v>
      </c>
      <c r="S74" s="21"/>
      <c r="T74" s="21">
        <f t="shared" si="3"/>
        <v>293565913</v>
      </c>
    </row>
    <row r="75" spans="1:20">
      <c r="A75" s="25" t="s">
        <v>307</v>
      </c>
      <c r="B75" s="280" t="s">
        <v>182</v>
      </c>
      <c r="C75" s="281"/>
      <c r="D75" s="245" t="s">
        <v>541</v>
      </c>
      <c r="E75" s="282">
        <v>467028</v>
      </c>
      <c r="F75" s="283">
        <v>3784383</v>
      </c>
      <c r="G75" s="282"/>
      <c r="H75" s="56">
        <v>4290</v>
      </c>
      <c r="I75" s="282"/>
      <c r="J75" s="21">
        <v>0</v>
      </c>
      <c r="K75" s="21"/>
      <c r="L75" s="62">
        <v>0</v>
      </c>
      <c r="M75" s="21"/>
      <c r="N75" s="21">
        <f t="shared" si="2"/>
        <v>0</v>
      </c>
      <c r="O75" s="21"/>
      <c r="P75" s="21">
        <v>16235003070</v>
      </c>
      <c r="Q75" s="21"/>
      <c r="R75" s="21">
        <v>-863339982</v>
      </c>
      <c r="S75" s="21"/>
      <c r="T75" s="21">
        <f t="shared" si="3"/>
        <v>15371663088</v>
      </c>
    </row>
    <row r="76" spans="1:20">
      <c r="B76" s="280" t="s">
        <v>474</v>
      </c>
      <c r="C76" s="281"/>
      <c r="D76" s="245" t="s">
        <v>532</v>
      </c>
      <c r="E76" s="282"/>
      <c r="F76" s="283">
        <v>1923060</v>
      </c>
      <c r="G76" s="282"/>
      <c r="H76" s="56">
        <v>11</v>
      </c>
      <c r="I76" s="282"/>
      <c r="J76" s="21">
        <v>0</v>
      </c>
      <c r="K76" s="21"/>
      <c r="L76" s="62">
        <v>0</v>
      </c>
      <c r="M76" s="21"/>
      <c r="N76" s="21">
        <f t="shared" si="2"/>
        <v>0</v>
      </c>
      <c r="O76" s="21"/>
      <c r="P76" s="21">
        <v>21153660</v>
      </c>
      <c r="Q76" s="21"/>
      <c r="R76" s="21">
        <v>-848372</v>
      </c>
      <c r="S76" s="21"/>
      <c r="T76" s="21">
        <f t="shared" si="3"/>
        <v>20305288</v>
      </c>
    </row>
    <row r="77" spans="1:20">
      <c r="B77" s="280" t="s">
        <v>196</v>
      </c>
      <c r="C77" s="281"/>
      <c r="D77" s="245" t="s">
        <v>529</v>
      </c>
      <c r="E77" s="282"/>
      <c r="F77" s="283">
        <v>6080699</v>
      </c>
      <c r="G77" s="282"/>
      <c r="H77" s="56">
        <v>480</v>
      </c>
      <c r="I77" s="282"/>
      <c r="J77" s="21">
        <v>0</v>
      </c>
      <c r="K77" s="21"/>
      <c r="L77" s="62">
        <v>0</v>
      </c>
      <c r="M77" s="21"/>
      <c r="N77" s="21">
        <f t="shared" si="2"/>
        <v>0</v>
      </c>
      <c r="O77" s="21"/>
      <c r="P77" s="21">
        <v>2918735520</v>
      </c>
      <c r="Q77" s="21"/>
      <c r="R77" s="21">
        <v>0</v>
      </c>
      <c r="S77" s="21"/>
      <c r="T77" s="21">
        <f t="shared" si="3"/>
        <v>2918735520</v>
      </c>
    </row>
    <row r="78" spans="1:20">
      <c r="B78" s="280" t="s">
        <v>169</v>
      </c>
      <c r="C78" s="281"/>
      <c r="D78" s="245" t="s">
        <v>536</v>
      </c>
      <c r="E78" s="282"/>
      <c r="F78" s="283">
        <v>1787786</v>
      </c>
      <c r="G78" s="282"/>
      <c r="H78" s="56">
        <v>300</v>
      </c>
      <c r="I78" s="282"/>
      <c r="J78" s="21">
        <v>0</v>
      </c>
      <c r="K78" s="21"/>
      <c r="L78" s="62">
        <v>0</v>
      </c>
      <c r="M78" s="21"/>
      <c r="N78" s="21">
        <f t="shared" si="2"/>
        <v>0</v>
      </c>
      <c r="O78" s="21"/>
      <c r="P78" s="21">
        <v>536335800</v>
      </c>
      <c r="Q78" s="21"/>
      <c r="R78" s="21">
        <v>-20152367</v>
      </c>
      <c r="S78" s="21"/>
      <c r="T78" s="21">
        <f t="shared" si="3"/>
        <v>516183433</v>
      </c>
    </row>
    <row r="79" spans="1:20">
      <c r="B79" s="280" t="s">
        <v>167</v>
      </c>
      <c r="C79" s="281"/>
      <c r="D79" s="245" t="s">
        <v>529</v>
      </c>
      <c r="E79" s="282"/>
      <c r="F79" s="283">
        <v>252142</v>
      </c>
      <c r="G79" s="282"/>
      <c r="H79" s="56">
        <v>400</v>
      </c>
      <c r="I79" s="282"/>
      <c r="J79" s="21">
        <v>0</v>
      </c>
      <c r="K79" s="21"/>
      <c r="L79" s="62">
        <v>0</v>
      </c>
      <c r="M79" s="21"/>
      <c r="N79" s="21">
        <f t="shared" si="2"/>
        <v>0</v>
      </c>
      <c r="O79" s="21"/>
      <c r="P79" s="21">
        <v>100856800</v>
      </c>
      <c r="Q79" s="21"/>
      <c r="R79" s="21">
        <v>-4108490</v>
      </c>
      <c r="S79" s="21"/>
      <c r="T79" s="21">
        <f t="shared" si="3"/>
        <v>96748310</v>
      </c>
    </row>
    <row r="80" spans="1:20">
      <c r="B80" s="280" t="s">
        <v>440</v>
      </c>
      <c r="C80" s="281"/>
      <c r="D80" s="245" t="s">
        <v>541</v>
      </c>
      <c r="E80" s="282"/>
      <c r="F80" s="283">
        <v>395342</v>
      </c>
      <c r="G80" s="282"/>
      <c r="H80" s="56">
        <v>3050</v>
      </c>
      <c r="I80" s="282"/>
      <c r="J80" s="21">
        <v>0</v>
      </c>
      <c r="K80" s="21"/>
      <c r="L80" s="62">
        <v>0</v>
      </c>
      <c r="M80" s="21"/>
      <c r="N80" s="21">
        <f t="shared" si="2"/>
        <v>0</v>
      </c>
      <c r="O80" s="21"/>
      <c r="P80" s="21">
        <v>1205793100</v>
      </c>
      <c r="Q80" s="21"/>
      <c r="R80" s="21">
        <v>0</v>
      </c>
      <c r="S80" s="21"/>
      <c r="T80" s="21">
        <f t="shared" si="3"/>
        <v>1205793100</v>
      </c>
    </row>
    <row r="81" spans="1:20">
      <c r="B81" s="280" t="s">
        <v>142</v>
      </c>
      <c r="C81" s="281"/>
      <c r="D81" s="245" t="s">
        <v>550</v>
      </c>
      <c r="E81" s="282"/>
      <c r="F81" s="283">
        <v>7144811</v>
      </c>
      <c r="G81" s="282"/>
      <c r="H81" s="56">
        <v>600</v>
      </c>
      <c r="I81" s="282"/>
      <c r="J81" s="21">
        <v>0</v>
      </c>
      <c r="K81" s="21"/>
      <c r="L81" s="62">
        <v>0</v>
      </c>
      <c r="M81" s="21"/>
      <c r="N81" s="21">
        <f t="shared" si="2"/>
        <v>0</v>
      </c>
      <c r="O81" s="21"/>
      <c r="P81" s="21">
        <v>4286886600</v>
      </c>
      <c r="Q81" s="21"/>
      <c r="R81" s="21">
        <v>-32056936</v>
      </c>
      <c r="S81" s="21"/>
      <c r="T81" s="21">
        <f t="shared" si="3"/>
        <v>4254829664</v>
      </c>
    </row>
    <row r="82" spans="1:20">
      <c r="B82" s="280" t="s">
        <v>128</v>
      </c>
      <c r="C82" s="281"/>
      <c r="D82" s="245" t="s">
        <v>535</v>
      </c>
      <c r="E82" s="282"/>
      <c r="F82" s="283">
        <v>8142349</v>
      </c>
      <c r="G82" s="282"/>
      <c r="H82" s="56">
        <v>135</v>
      </c>
      <c r="I82" s="282"/>
      <c r="J82" s="21">
        <v>0</v>
      </c>
      <c r="K82" s="21"/>
      <c r="L82" s="62">
        <v>0</v>
      </c>
      <c r="M82" s="21"/>
      <c r="N82" s="21">
        <f t="shared" si="2"/>
        <v>0</v>
      </c>
      <c r="O82" s="21"/>
      <c r="P82" s="21">
        <v>1099217115</v>
      </c>
      <c r="Q82" s="21"/>
      <c r="R82" s="21">
        <v>-54388347</v>
      </c>
      <c r="S82" s="21"/>
      <c r="T82" s="21">
        <f t="shared" si="3"/>
        <v>1044828768</v>
      </c>
    </row>
    <row r="83" spans="1:20">
      <c r="B83" s="280" t="s">
        <v>128</v>
      </c>
      <c r="C83" s="281"/>
      <c r="D83" s="245" t="s">
        <v>535</v>
      </c>
      <c r="E83" s="282"/>
      <c r="F83" s="283">
        <v>7881707</v>
      </c>
      <c r="G83" s="282"/>
      <c r="H83" s="56">
        <v>85</v>
      </c>
      <c r="I83" s="282"/>
      <c r="J83" s="21">
        <v>669945095</v>
      </c>
      <c r="K83" s="21"/>
      <c r="L83" s="62">
        <v>-33148325</v>
      </c>
      <c r="M83" s="21"/>
      <c r="N83" s="21">
        <f t="shared" si="2"/>
        <v>636796770</v>
      </c>
      <c r="O83" s="21"/>
      <c r="P83" s="21">
        <v>669945095</v>
      </c>
      <c r="Q83" s="21"/>
      <c r="R83" s="21">
        <v>-33148325</v>
      </c>
      <c r="S83" s="21"/>
      <c r="T83" s="21">
        <f t="shared" si="3"/>
        <v>636796770</v>
      </c>
    </row>
    <row r="84" spans="1:20" ht="21.6" thickBot="1">
      <c r="C84" s="281"/>
      <c r="D84" s="245"/>
      <c r="E84" s="282"/>
      <c r="F84" s="283"/>
      <c r="G84" s="282"/>
      <c r="H84" s="63"/>
      <c r="I84" s="282"/>
      <c r="J84" s="136">
        <f>SUM(J8:J83)</f>
        <v>8165166781</v>
      </c>
      <c r="K84" s="21"/>
      <c r="L84" s="136">
        <f>SUM(L8:L83)</f>
        <v>-263904491</v>
      </c>
      <c r="M84" s="21"/>
      <c r="N84" s="136">
        <f>SUM(N8:N83)</f>
        <v>7901262290</v>
      </c>
      <c r="O84" s="21"/>
      <c r="P84" s="136">
        <f>SUM(P8:P83)</f>
        <v>266104492935</v>
      </c>
      <c r="Q84" s="21"/>
      <c r="R84" s="136">
        <f>SUM(R8:R83)</f>
        <v>-7930139647</v>
      </c>
      <c r="S84" s="21"/>
      <c r="T84" s="136">
        <f>SUM(T8:T83)</f>
        <v>258174353288</v>
      </c>
    </row>
    <row r="85" spans="1:20" ht="21.6" thickTop="1">
      <c r="B85" s="280"/>
      <c r="C85" s="281"/>
      <c r="D85" s="245"/>
      <c r="E85" s="282"/>
      <c r="F85" s="283"/>
      <c r="G85" s="282"/>
      <c r="H85" s="63"/>
      <c r="I85" s="28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</row>
    <row r="86" spans="1:20" hidden="1">
      <c r="B86" s="285" t="s">
        <v>441</v>
      </c>
      <c r="J86" s="282"/>
      <c r="L86" s="282"/>
      <c r="N86" s="282"/>
      <c r="P86" s="287"/>
      <c r="R86" s="282"/>
      <c r="T86" s="282"/>
    </row>
    <row r="87" spans="1:20" ht="16.5" hidden="1" customHeight="1">
      <c r="B87" s="280"/>
      <c r="J87" s="288">
        <v>38570395850</v>
      </c>
      <c r="L87" s="288">
        <v>-3150453439</v>
      </c>
      <c r="N87" s="70">
        <f>J87+L87</f>
        <v>35419942411</v>
      </c>
      <c r="P87" s="70">
        <v>113791094950</v>
      </c>
      <c r="R87" s="288">
        <v>-3445799944</v>
      </c>
      <c r="T87" s="70">
        <f>P87+R87</f>
        <v>110345295006</v>
      </c>
    </row>
    <row r="88" spans="1:20" s="21" customFormat="1" hidden="1">
      <c r="A88" s="25"/>
      <c r="B88" s="262"/>
      <c r="F88" s="122"/>
      <c r="J88" s="70">
        <f>J87-J84</f>
        <v>30405229069</v>
      </c>
      <c r="L88" s="70">
        <f>L87-L84</f>
        <v>-2886548948</v>
      </c>
      <c r="N88" s="70">
        <f>N87-N84</f>
        <v>27518680121</v>
      </c>
      <c r="P88" s="70">
        <f>P87-P84</f>
        <v>-152313397985</v>
      </c>
      <c r="R88" s="70">
        <f>R87-R84</f>
        <v>4484339703</v>
      </c>
      <c r="T88" s="70">
        <f>T87-T84</f>
        <v>-147829058282</v>
      </c>
    </row>
  </sheetData>
  <autoFilter ref="A7:T7" xr:uid="{00000000-0009-0000-0000-000006000000}">
    <sortState xmlns:xlrd2="http://schemas.microsoft.com/office/spreadsheetml/2017/richdata2" ref="A8:T88">
      <sortCondition ref="B7"/>
    </sortState>
  </autoFilter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XEJ258"/>
  <sheetViews>
    <sheetView rightToLeft="1" view="pageBreakPreview" topLeftCell="A61" zoomScale="50" zoomScaleNormal="100" zoomScaleSheetLayoutView="50" workbookViewId="0">
      <selection activeCell="C4" sqref="C1:U1048576"/>
    </sheetView>
  </sheetViews>
  <sheetFormatPr defaultColWidth="9.109375" defaultRowHeight="21"/>
  <cols>
    <col min="1" max="1" width="2.33203125" style="32" customWidth="1"/>
    <col min="2" max="2" width="11.5546875" style="25" hidden="1" customWidth="1"/>
    <col min="3" max="3" width="36" style="262" bestFit="1" customWidth="1"/>
    <col min="4" max="4" width="1.33203125" style="262" customWidth="1"/>
    <col min="5" max="5" width="14" style="262" customWidth="1"/>
    <col min="6" max="6" width="0.88671875" style="262" customWidth="1"/>
    <col min="7" max="7" width="19" style="38" bestFit="1" customWidth="1"/>
    <col min="8" max="8" width="0.5546875" style="38" customWidth="1"/>
    <col min="9" max="9" width="23.33203125" style="38" bestFit="1" customWidth="1"/>
    <col min="10" max="10" width="0.88671875" style="38" customWidth="1"/>
    <col min="11" max="11" width="20.109375" style="39" bestFit="1" customWidth="1"/>
    <col min="12" max="12" width="0.5546875" style="39" customWidth="1"/>
    <col min="13" max="13" width="15.44140625" style="39" bestFit="1" customWidth="1"/>
    <col min="14" max="14" width="0.44140625" style="39" customWidth="1"/>
    <col min="15" max="15" width="19.5546875" style="39" bestFit="1" customWidth="1"/>
    <col min="16" max="16" width="0.44140625" style="39" customWidth="1"/>
    <col min="17" max="17" width="20.109375" style="39" bestFit="1" customWidth="1"/>
    <col min="18" max="18" width="0.5546875" style="39" customWidth="1"/>
    <col min="19" max="19" width="23.6640625" style="39" bestFit="1" customWidth="1"/>
    <col min="20" max="21" width="9.109375" style="262"/>
    <col min="22" max="16384" width="9.109375" style="32"/>
  </cols>
  <sheetData>
    <row r="1" spans="2:19" ht="21.6">
      <c r="C1" s="273" t="s">
        <v>84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</row>
    <row r="2" spans="2:19" ht="21.6">
      <c r="C2" s="273" t="s">
        <v>53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</row>
    <row r="3" spans="2:19" ht="21.6">
      <c r="C3" s="273" t="str">
        <f>' سهام'!A3</f>
        <v>برای ماه منتهی به 1402/05/31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</row>
    <row r="4" spans="2:19" ht="21.6"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2:19" ht="21.6">
      <c r="C5" s="290" t="s">
        <v>85</v>
      </c>
      <c r="D5" s="290"/>
      <c r="E5" s="290"/>
      <c r="F5" s="290"/>
      <c r="G5" s="290"/>
      <c r="H5" s="290"/>
      <c r="I5" s="290"/>
      <c r="J5" s="290"/>
      <c r="K5" s="290"/>
      <c r="L5" s="60"/>
      <c r="M5" s="60"/>
      <c r="N5" s="60"/>
      <c r="O5" s="60"/>
      <c r="P5" s="60"/>
      <c r="Q5" s="60"/>
      <c r="R5" s="60"/>
      <c r="S5" s="60"/>
    </row>
    <row r="6" spans="2:19" ht="15.75" customHeight="1" thickBot="1">
      <c r="C6" s="194"/>
      <c r="D6" s="194"/>
      <c r="E6" s="291" t="str">
        <f>'سود اوراق بهادار و سپرده بانکی'!G5</f>
        <v>طی مرداد  ماه</v>
      </c>
      <c r="F6" s="291"/>
      <c r="G6" s="291"/>
      <c r="H6" s="291"/>
      <c r="I6" s="291"/>
      <c r="J6" s="291"/>
      <c r="K6" s="291"/>
      <c r="L6" s="1"/>
      <c r="M6" s="166" t="str">
        <f>'سود اوراق بهادار و سپرده بانکی'!$M$5</f>
        <v>از ابتدای سال مالی تا پایان  مرداد ماه</v>
      </c>
      <c r="N6" s="166"/>
      <c r="O6" s="166"/>
      <c r="P6" s="166"/>
      <c r="Q6" s="166"/>
      <c r="R6" s="166"/>
      <c r="S6" s="166"/>
    </row>
    <row r="7" spans="2:19" ht="42.6" thickBot="1">
      <c r="C7" s="292" t="s">
        <v>37</v>
      </c>
      <c r="D7" s="292"/>
      <c r="E7" s="293" t="s">
        <v>3</v>
      </c>
      <c r="F7" s="292"/>
      <c r="G7" s="57" t="s">
        <v>421</v>
      </c>
      <c r="H7" s="34"/>
      <c r="I7" s="61" t="s">
        <v>41</v>
      </c>
      <c r="J7" s="34"/>
      <c r="K7" s="51" t="s">
        <v>420</v>
      </c>
      <c r="L7" s="1"/>
      <c r="M7" s="52" t="s">
        <v>3</v>
      </c>
      <c r="N7" s="35"/>
      <c r="O7" s="51" t="s">
        <v>421</v>
      </c>
      <c r="P7" s="35"/>
      <c r="Q7" s="52" t="s">
        <v>41</v>
      </c>
      <c r="R7" s="35"/>
      <c r="S7" s="51" t="s">
        <v>420</v>
      </c>
    </row>
    <row r="8" spans="2:19">
      <c r="B8" s="25" t="s">
        <v>401</v>
      </c>
      <c r="C8" s="294" t="s">
        <v>113</v>
      </c>
      <c r="D8" s="295"/>
      <c r="E8" s="36">
        <v>17885</v>
      </c>
      <c r="F8" s="295"/>
      <c r="G8" s="36">
        <v>84094633</v>
      </c>
      <c r="H8" s="25"/>
      <c r="I8" s="36">
        <v>-99922476</v>
      </c>
      <c r="J8" s="295"/>
      <c r="K8" s="36">
        <f>I8+G8</f>
        <v>-15827843</v>
      </c>
      <c r="L8" s="36"/>
      <c r="M8" s="25">
        <v>116431</v>
      </c>
      <c r="N8" s="36"/>
      <c r="O8" s="36">
        <v>584063681</v>
      </c>
      <c r="P8" s="295"/>
      <c r="Q8" s="36">
        <v>-652570420</v>
      </c>
      <c r="R8" s="36"/>
      <c r="S8" s="36">
        <f>O8+Q8</f>
        <v>-68506739</v>
      </c>
    </row>
    <row r="9" spans="2:19">
      <c r="B9" s="25" t="s">
        <v>399</v>
      </c>
      <c r="C9" s="294" t="s">
        <v>497</v>
      </c>
      <c r="D9" s="295"/>
      <c r="E9" s="36">
        <v>2533</v>
      </c>
      <c r="F9" s="295"/>
      <c r="G9" s="36">
        <v>28095931</v>
      </c>
      <c r="H9" s="25"/>
      <c r="I9" s="36">
        <v>-34542522</v>
      </c>
      <c r="J9" s="295"/>
      <c r="K9" s="36">
        <f t="shared" ref="K9:K72" si="0">I9+G9</f>
        <v>-6446591</v>
      </c>
      <c r="L9" s="36"/>
      <c r="M9" s="25">
        <v>2533</v>
      </c>
      <c r="N9" s="36"/>
      <c r="O9" s="36">
        <v>28095931</v>
      </c>
      <c r="P9" s="295"/>
      <c r="Q9" s="36">
        <v>-34542522</v>
      </c>
      <c r="R9" s="36"/>
      <c r="S9" s="36">
        <f t="shared" ref="S9:S72" si="1">O9+Q9</f>
        <v>-6446591</v>
      </c>
    </row>
    <row r="10" spans="2:19">
      <c r="B10" s="25" t="s">
        <v>398</v>
      </c>
      <c r="C10" s="294" t="s">
        <v>472</v>
      </c>
      <c r="D10" s="295"/>
      <c r="E10" s="36">
        <v>3424</v>
      </c>
      <c r="F10" s="295"/>
      <c r="G10" s="36">
        <v>35358593</v>
      </c>
      <c r="H10" s="25"/>
      <c r="I10" s="36">
        <v>-35674427</v>
      </c>
      <c r="J10" s="295"/>
      <c r="K10" s="36">
        <f t="shared" si="0"/>
        <v>-315834</v>
      </c>
      <c r="L10" s="36"/>
      <c r="M10" s="25">
        <v>15189</v>
      </c>
      <c r="N10" s="36"/>
      <c r="O10" s="36">
        <v>153527276</v>
      </c>
      <c r="P10" s="295"/>
      <c r="Q10" s="36">
        <v>-158149041</v>
      </c>
      <c r="R10" s="36"/>
      <c r="S10" s="36">
        <f t="shared" si="1"/>
        <v>-4621765</v>
      </c>
    </row>
    <row r="11" spans="2:19">
      <c r="B11" s="25" t="s">
        <v>397</v>
      </c>
      <c r="C11" s="294" t="s">
        <v>183</v>
      </c>
      <c r="D11" s="295"/>
      <c r="E11" s="36">
        <v>94965</v>
      </c>
      <c r="F11" s="295"/>
      <c r="G11" s="36">
        <v>238056508</v>
      </c>
      <c r="H11" s="25"/>
      <c r="I11" s="36">
        <v>-280168071</v>
      </c>
      <c r="J11" s="295"/>
      <c r="K11" s="36">
        <f t="shared" si="0"/>
        <v>-42111563</v>
      </c>
      <c r="L11" s="36"/>
      <c r="M11" s="25">
        <v>918511</v>
      </c>
      <c r="N11" s="36"/>
      <c r="O11" s="36">
        <v>2473369447</v>
      </c>
      <c r="P11" s="295"/>
      <c r="Q11" s="36">
        <v>-2711861555</v>
      </c>
      <c r="R11" s="36"/>
      <c r="S11" s="36">
        <f t="shared" si="1"/>
        <v>-238492108</v>
      </c>
    </row>
    <row r="12" spans="2:19">
      <c r="B12" s="25" t="s">
        <v>396</v>
      </c>
      <c r="C12" s="294" t="s">
        <v>498</v>
      </c>
      <c r="D12" s="295"/>
      <c r="E12" s="36">
        <v>75291</v>
      </c>
      <c r="F12" s="295"/>
      <c r="G12" s="36">
        <v>267341507</v>
      </c>
      <c r="H12" s="25"/>
      <c r="I12" s="36">
        <v>-333993852</v>
      </c>
      <c r="J12" s="295"/>
      <c r="K12" s="36">
        <f t="shared" si="0"/>
        <v>-66652345</v>
      </c>
      <c r="L12" s="36"/>
      <c r="M12" s="25">
        <v>295653</v>
      </c>
      <c r="N12" s="36"/>
      <c r="O12" s="36">
        <v>1215138884</v>
      </c>
      <c r="P12" s="295"/>
      <c r="Q12" s="36">
        <v>-1311588334</v>
      </c>
      <c r="R12" s="36"/>
      <c r="S12" s="36">
        <f t="shared" si="1"/>
        <v>-96449450</v>
      </c>
    </row>
    <row r="13" spans="2:19">
      <c r="B13" s="25" t="s">
        <v>457</v>
      </c>
      <c r="C13" s="294" t="s">
        <v>459</v>
      </c>
      <c r="D13" s="295"/>
      <c r="E13" s="36">
        <v>2578</v>
      </c>
      <c r="F13" s="295"/>
      <c r="G13" s="36">
        <v>43288322</v>
      </c>
      <c r="H13" s="25"/>
      <c r="I13" s="36">
        <v>-36267012</v>
      </c>
      <c r="J13" s="295"/>
      <c r="K13" s="36">
        <f t="shared" si="0"/>
        <v>7021310</v>
      </c>
      <c r="L13" s="36"/>
      <c r="M13" s="25">
        <v>136806</v>
      </c>
      <c r="N13" s="36"/>
      <c r="O13" s="36">
        <v>1930863597</v>
      </c>
      <c r="P13" s="295"/>
      <c r="Q13" s="36">
        <v>-1920664010</v>
      </c>
      <c r="R13" s="36"/>
      <c r="S13" s="36">
        <f t="shared" si="1"/>
        <v>10199587</v>
      </c>
    </row>
    <row r="14" spans="2:19">
      <c r="B14" s="25" t="s">
        <v>395</v>
      </c>
      <c r="C14" s="294" t="s">
        <v>106</v>
      </c>
      <c r="D14" s="295"/>
      <c r="E14" s="36">
        <v>66331</v>
      </c>
      <c r="F14" s="295"/>
      <c r="G14" s="36">
        <v>222997282</v>
      </c>
      <c r="H14" s="25"/>
      <c r="I14" s="36">
        <v>-300657409</v>
      </c>
      <c r="J14" s="295"/>
      <c r="K14" s="36">
        <f t="shared" si="0"/>
        <v>-77660127</v>
      </c>
      <c r="L14" s="36"/>
      <c r="M14" s="25">
        <v>1252979</v>
      </c>
      <c r="N14" s="36"/>
      <c r="O14" s="36">
        <v>5208983659</v>
      </c>
      <c r="P14" s="295"/>
      <c r="Q14" s="36">
        <v>-5676024114</v>
      </c>
      <c r="R14" s="36"/>
      <c r="S14" s="36">
        <f t="shared" si="1"/>
        <v>-467040455</v>
      </c>
    </row>
    <row r="15" spans="2:19">
      <c r="B15" s="25" t="s">
        <v>394</v>
      </c>
      <c r="C15" s="294" t="s">
        <v>165</v>
      </c>
      <c r="D15" s="295"/>
      <c r="E15" s="36">
        <v>185691</v>
      </c>
      <c r="F15" s="295"/>
      <c r="G15" s="36">
        <v>1262213531</v>
      </c>
      <c r="H15" s="25"/>
      <c r="I15" s="36">
        <v>-1587889275</v>
      </c>
      <c r="J15" s="295"/>
      <c r="K15" s="36">
        <f t="shared" si="0"/>
        <v>-325675744</v>
      </c>
      <c r="L15" s="36"/>
      <c r="M15" s="25">
        <v>1170731</v>
      </c>
      <c r="N15" s="36"/>
      <c r="O15" s="36">
        <v>8798281537</v>
      </c>
      <c r="P15" s="295"/>
      <c r="Q15" s="36">
        <v>-10020535595</v>
      </c>
      <c r="R15" s="36"/>
      <c r="S15" s="36">
        <f t="shared" si="1"/>
        <v>-1222254058</v>
      </c>
    </row>
    <row r="16" spans="2:19">
      <c r="B16" s="25" t="s">
        <v>393</v>
      </c>
      <c r="C16" s="294" t="s">
        <v>161</v>
      </c>
      <c r="D16" s="295"/>
      <c r="E16" s="36">
        <v>119910</v>
      </c>
      <c r="F16" s="295"/>
      <c r="G16" s="36">
        <v>194516810</v>
      </c>
      <c r="H16" s="25"/>
      <c r="I16" s="36">
        <v>-286517164</v>
      </c>
      <c r="J16" s="295"/>
      <c r="K16" s="36">
        <f t="shared" si="0"/>
        <v>-92000354</v>
      </c>
      <c r="L16" s="36"/>
      <c r="M16" s="25">
        <v>270379</v>
      </c>
      <c r="N16" s="36"/>
      <c r="O16" s="36">
        <v>558376315</v>
      </c>
      <c r="P16" s="295"/>
      <c r="Q16" s="36">
        <v>-645494066</v>
      </c>
      <c r="R16" s="36"/>
      <c r="S16" s="36">
        <f t="shared" si="1"/>
        <v>-87117751</v>
      </c>
    </row>
    <row r="17" spans="2:19">
      <c r="B17" s="25" t="s">
        <v>392</v>
      </c>
      <c r="C17" s="294" t="s">
        <v>561</v>
      </c>
      <c r="D17" s="295"/>
      <c r="E17" s="36">
        <v>2300</v>
      </c>
      <c r="F17" s="295"/>
      <c r="G17" s="36">
        <v>33254722</v>
      </c>
      <c r="H17" s="25"/>
      <c r="I17" s="36">
        <v>-35044434</v>
      </c>
      <c r="J17" s="295"/>
      <c r="K17" s="36">
        <f t="shared" si="0"/>
        <v>-1789712</v>
      </c>
      <c r="L17" s="36"/>
      <c r="M17" s="25">
        <v>2300</v>
      </c>
      <c r="N17" s="36"/>
      <c r="O17" s="36">
        <v>33254722</v>
      </c>
      <c r="P17" s="295"/>
      <c r="Q17" s="36">
        <v>-35044434</v>
      </c>
      <c r="R17" s="36"/>
      <c r="S17" s="36">
        <f t="shared" si="1"/>
        <v>-1789712</v>
      </c>
    </row>
    <row r="18" spans="2:19">
      <c r="B18" s="25" t="s">
        <v>391</v>
      </c>
      <c r="C18" s="294" t="s">
        <v>202</v>
      </c>
      <c r="D18" s="295"/>
      <c r="E18" s="36">
        <v>284069</v>
      </c>
      <c r="F18" s="295"/>
      <c r="G18" s="36">
        <v>2129638998</v>
      </c>
      <c r="H18" s="25"/>
      <c r="I18" s="36">
        <v>-2732281989</v>
      </c>
      <c r="J18" s="295"/>
      <c r="K18" s="36">
        <f t="shared" si="0"/>
        <v>-602642991</v>
      </c>
      <c r="L18" s="36"/>
      <c r="M18" s="25">
        <v>357112</v>
      </c>
      <c r="N18" s="36"/>
      <c r="O18" s="36">
        <v>2766890754</v>
      </c>
      <c r="P18" s="295"/>
      <c r="Q18" s="36">
        <v>-3437022605</v>
      </c>
      <c r="R18" s="36"/>
      <c r="S18" s="36">
        <f t="shared" si="1"/>
        <v>-670131851</v>
      </c>
    </row>
    <row r="19" spans="2:19">
      <c r="B19" s="25" t="s">
        <v>390</v>
      </c>
      <c r="C19" s="294" t="s">
        <v>97</v>
      </c>
      <c r="D19" s="295"/>
      <c r="E19" s="36">
        <v>115705</v>
      </c>
      <c r="F19" s="295"/>
      <c r="G19" s="36">
        <v>892725287</v>
      </c>
      <c r="H19" s="25"/>
      <c r="I19" s="36">
        <v>-1011099847</v>
      </c>
      <c r="J19" s="295"/>
      <c r="K19" s="36">
        <f t="shared" si="0"/>
        <v>-118374560</v>
      </c>
      <c r="L19" s="36"/>
      <c r="M19" s="25">
        <v>402728</v>
      </c>
      <c r="N19" s="36"/>
      <c r="O19" s="36">
        <v>3318257423</v>
      </c>
      <c r="P19" s="295"/>
      <c r="Q19" s="36">
        <v>-3522108093</v>
      </c>
      <c r="R19" s="36"/>
      <c r="S19" s="36">
        <f t="shared" si="1"/>
        <v>-203850670</v>
      </c>
    </row>
    <row r="20" spans="2:19">
      <c r="B20" s="25" t="s">
        <v>389</v>
      </c>
      <c r="C20" s="294" t="s">
        <v>499</v>
      </c>
      <c r="D20" s="295"/>
      <c r="E20" s="36">
        <v>71583</v>
      </c>
      <c r="F20" s="295"/>
      <c r="G20" s="36">
        <v>279729370</v>
      </c>
      <c r="H20" s="25"/>
      <c r="I20" s="36">
        <v>-395392007</v>
      </c>
      <c r="J20" s="295"/>
      <c r="K20" s="36">
        <f t="shared" si="0"/>
        <v>-115662637</v>
      </c>
      <c r="L20" s="36"/>
      <c r="M20" s="25">
        <v>317085</v>
      </c>
      <c r="N20" s="36"/>
      <c r="O20" s="36">
        <v>1448390827</v>
      </c>
      <c r="P20" s="295"/>
      <c r="Q20" s="36">
        <v>-1759926020</v>
      </c>
      <c r="R20" s="36"/>
      <c r="S20" s="36">
        <f t="shared" si="1"/>
        <v>-311535193</v>
      </c>
    </row>
    <row r="21" spans="2:19">
      <c r="B21" s="25" t="s">
        <v>388</v>
      </c>
      <c r="C21" s="294" t="s">
        <v>124</v>
      </c>
      <c r="D21" s="295"/>
      <c r="E21" s="36">
        <v>42436</v>
      </c>
      <c r="F21" s="295"/>
      <c r="G21" s="36">
        <v>169004946</v>
      </c>
      <c r="H21" s="25"/>
      <c r="I21" s="36">
        <v>-229001404</v>
      </c>
      <c r="J21" s="295"/>
      <c r="K21" s="36">
        <f t="shared" si="0"/>
        <v>-59996458</v>
      </c>
      <c r="L21" s="36"/>
      <c r="M21" s="25">
        <v>167301</v>
      </c>
      <c r="N21" s="36"/>
      <c r="O21" s="36">
        <v>765028530</v>
      </c>
      <c r="P21" s="295"/>
      <c r="Q21" s="36">
        <v>-904225372</v>
      </c>
      <c r="R21" s="36"/>
      <c r="S21" s="36">
        <f t="shared" si="1"/>
        <v>-139196842</v>
      </c>
    </row>
    <row r="22" spans="2:19">
      <c r="B22" s="25" t="s">
        <v>387</v>
      </c>
      <c r="C22" s="294" t="s">
        <v>203</v>
      </c>
      <c r="D22" s="295"/>
      <c r="E22" s="36">
        <v>508553</v>
      </c>
      <c r="F22" s="295"/>
      <c r="G22" s="36">
        <v>1859259395</v>
      </c>
      <c r="H22" s="25"/>
      <c r="I22" s="36">
        <v>-1862917608</v>
      </c>
      <c r="J22" s="295"/>
      <c r="K22" s="36">
        <f t="shared" si="0"/>
        <v>-3658213</v>
      </c>
      <c r="L22" s="36"/>
      <c r="M22" s="25">
        <v>897008</v>
      </c>
      <c r="N22" s="36"/>
      <c r="O22" s="36">
        <v>3902931929</v>
      </c>
      <c r="P22" s="295"/>
      <c r="Q22" s="36">
        <v>-3889922525</v>
      </c>
      <c r="R22" s="36"/>
      <c r="S22" s="36">
        <f t="shared" si="1"/>
        <v>13009404</v>
      </c>
    </row>
    <row r="23" spans="2:19">
      <c r="B23" s="25" t="s">
        <v>386</v>
      </c>
      <c r="C23" s="294" t="s">
        <v>134</v>
      </c>
      <c r="D23" s="295"/>
      <c r="E23" s="36">
        <v>2881693</v>
      </c>
      <c r="F23" s="295"/>
      <c r="G23" s="36">
        <v>12477668423</v>
      </c>
      <c r="H23" s="25"/>
      <c r="I23" s="36">
        <v>-14591246092</v>
      </c>
      <c r="J23" s="295"/>
      <c r="K23" s="36">
        <f t="shared" si="0"/>
        <v>-2113577669</v>
      </c>
      <c r="L23" s="36"/>
      <c r="M23" s="25">
        <v>8479905</v>
      </c>
      <c r="N23" s="36"/>
      <c r="O23" s="36">
        <v>36744348051</v>
      </c>
      <c r="P23" s="295"/>
      <c r="Q23" s="36">
        <v>-42949111672</v>
      </c>
      <c r="R23" s="36"/>
      <c r="S23" s="36">
        <f t="shared" si="1"/>
        <v>-6204763621</v>
      </c>
    </row>
    <row r="24" spans="2:19">
      <c r="B24" s="25" t="s">
        <v>385</v>
      </c>
      <c r="C24" s="294" t="s">
        <v>428</v>
      </c>
      <c r="D24" s="295"/>
      <c r="E24" s="36">
        <v>45603</v>
      </c>
      <c r="F24" s="295"/>
      <c r="G24" s="36">
        <v>488020689</v>
      </c>
      <c r="H24" s="25"/>
      <c r="I24" s="36">
        <v>-585896817</v>
      </c>
      <c r="J24" s="295"/>
      <c r="K24" s="36">
        <f t="shared" si="0"/>
        <v>-97876128</v>
      </c>
      <c r="L24" s="36"/>
      <c r="M24" s="25">
        <v>342684</v>
      </c>
      <c r="N24" s="36"/>
      <c r="O24" s="36">
        <v>3935074241</v>
      </c>
      <c r="P24" s="295"/>
      <c r="Q24" s="36">
        <v>-4403161790</v>
      </c>
      <c r="R24" s="36"/>
      <c r="S24" s="36">
        <f t="shared" si="1"/>
        <v>-468087549</v>
      </c>
    </row>
    <row r="25" spans="2:19">
      <c r="B25" s="25" t="s">
        <v>384</v>
      </c>
      <c r="C25" s="294" t="s">
        <v>429</v>
      </c>
      <c r="D25" s="295"/>
      <c r="E25" s="36">
        <v>27071</v>
      </c>
      <c r="F25" s="295"/>
      <c r="G25" s="36">
        <v>144879762</v>
      </c>
      <c r="H25" s="25"/>
      <c r="I25" s="36">
        <v>-196279583</v>
      </c>
      <c r="J25" s="295"/>
      <c r="K25" s="36">
        <f t="shared" si="0"/>
        <v>-51399821</v>
      </c>
      <c r="L25" s="36"/>
      <c r="M25" s="25">
        <v>106046</v>
      </c>
      <c r="N25" s="36"/>
      <c r="O25" s="36">
        <v>679712895</v>
      </c>
      <c r="P25" s="295"/>
      <c r="Q25" s="36">
        <v>-769447792</v>
      </c>
      <c r="R25" s="36"/>
      <c r="S25" s="36">
        <f t="shared" si="1"/>
        <v>-89734897</v>
      </c>
    </row>
    <row r="26" spans="2:19">
      <c r="B26" s="25" t="s">
        <v>383</v>
      </c>
      <c r="C26" s="294" t="s">
        <v>430</v>
      </c>
      <c r="D26" s="295"/>
      <c r="E26" s="36">
        <v>39031</v>
      </c>
      <c r="F26" s="295"/>
      <c r="G26" s="36">
        <v>385647825</v>
      </c>
      <c r="H26" s="25"/>
      <c r="I26" s="36">
        <v>-498952174</v>
      </c>
      <c r="J26" s="295"/>
      <c r="K26" s="36">
        <f t="shared" si="0"/>
        <v>-113304349</v>
      </c>
      <c r="L26" s="36"/>
      <c r="M26" s="25">
        <v>101108</v>
      </c>
      <c r="N26" s="36"/>
      <c r="O26" s="36">
        <v>1756179482</v>
      </c>
      <c r="P26" s="295"/>
      <c r="Q26" s="36">
        <v>-1784956395</v>
      </c>
      <c r="R26" s="36"/>
      <c r="S26" s="36">
        <f t="shared" si="1"/>
        <v>-28776913</v>
      </c>
    </row>
    <row r="27" spans="2:19">
      <c r="B27" s="25" t="s">
        <v>382</v>
      </c>
      <c r="C27" s="294" t="s">
        <v>211</v>
      </c>
      <c r="D27" s="295"/>
      <c r="E27" s="36">
        <v>227487</v>
      </c>
      <c r="F27" s="295"/>
      <c r="G27" s="36">
        <v>2436566834</v>
      </c>
      <c r="H27" s="25"/>
      <c r="I27" s="36">
        <v>-2632059842</v>
      </c>
      <c r="J27" s="295"/>
      <c r="K27" s="36">
        <f t="shared" si="0"/>
        <v>-195493008</v>
      </c>
      <c r="L27" s="36"/>
      <c r="M27" s="25">
        <v>415723</v>
      </c>
      <c r="N27" s="36"/>
      <c r="O27" s="36">
        <v>4476437469</v>
      </c>
      <c r="P27" s="295"/>
      <c r="Q27" s="36">
        <v>-4813381647</v>
      </c>
      <c r="R27" s="36"/>
      <c r="S27" s="36">
        <f t="shared" si="1"/>
        <v>-336944178</v>
      </c>
    </row>
    <row r="28" spans="2:19">
      <c r="B28" s="25" t="s">
        <v>381</v>
      </c>
      <c r="C28" s="294" t="s">
        <v>109</v>
      </c>
      <c r="D28" s="295"/>
      <c r="E28" s="36">
        <v>128602</v>
      </c>
      <c r="F28" s="295"/>
      <c r="G28" s="36">
        <v>335709230</v>
      </c>
      <c r="H28" s="25"/>
      <c r="I28" s="36">
        <v>-426623928</v>
      </c>
      <c r="J28" s="295"/>
      <c r="K28" s="36">
        <f t="shared" si="0"/>
        <v>-90914698</v>
      </c>
      <c r="L28" s="36"/>
      <c r="M28" s="25">
        <v>451899</v>
      </c>
      <c r="N28" s="36"/>
      <c r="O28" s="36">
        <v>1263622477</v>
      </c>
      <c r="P28" s="295"/>
      <c r="Q28" s="36">
        <v>-1500784239</v>
      </c>
      <c r="R28" s="36"/>
      <c r="S28" s="36">
        <f t="shared" si="1"/>
        <v>-237161762</v>
      </c>
    </row>
    <row r="29" spans="2:19">
      <c r="B29" s="25" t="s">
        <v>456</v>
      </c>
      <c r="C29" s="294" t="s">
        <v>562</v>
      </c>
      <c r="D29" s="295"/>
      <c r="E29" s="36">
        <v>21617</v>
      </c>
      <c r="F29" s="295"/>
      <c r="G29" s="36">
        <v>121512526</v>
      </c>
      <c r="H29" s="25"/>
      <c r="I29" s="36">
        <v>-122011164</v>
      </c>
      <c r="J29" s="295"/>
      <c r="K29" s="36">
        <f t="shared" si="0"/>
        <v>-498638</v>
      </c>
      <c r="L29" s="36"/>
      <c r="M29" s="25">
        <v>21617</v>
      </c>
      <c r="N29" s="36"/>
      <c r="O29" s="36">
        <v>121512526</v>
      </c>
      <c r="P29" s="295"/>
      <c r="Q29" s="36">
        <v>-122011164</v>
      </c>
      <c r="R29" s="36"/>
      <c r="S29" s="36">
        <f t="shared" si="1"/>
        <v>-498638</v>
      </c>
    </row>
    <row r="30" spans="2:19">
      <c r="B30" s="25" t="s">
        <v>380</v>
      </c>
      <c r="C30" s="294" t="s">
        <v>143</v>
      </c>
      <c r="D30" s="295"/>
      <c r="E30" s="36">
        <v>165487</v>
      </c>
      <c r="F30" s="295"/>
      <c r="G30" s="36">
        <v>494457948</v>
      </c>
      <c r="H30" s="25"/>
      <c r="I30" s="36">
        <v>-493451455</v>
      </c>
      <c r="J30" s="295"/>
      <c r="K30" s="36">
        <f t="shared" si="0"/>
        <v>1006493</v>
      </c>
      <c r="L30" s="36"/>
      <c r="M30" s="25">
        <v>1090635</v>
      </c>
      <c r="N30" s="36"/>
      <c r="O30" s="36">
        <v>3126015219</v>
      </c>
      <c r="P30" s="295"/>
      <c r="Q30" s="36">
        <v>-3248817998</v>
      </c>
      <c r="R30" s="36"/>
      <c r="S30" s="36">
        <f t="shared" si="1"/>
        <v>-122802779</v>
      </c>
    </row>
    <row r="31" spans="2:19">
      <c r="B31" s="25" t="s">
        <v>379</v>
      </c>
      <c r="C31" s="294" t="s">
        <v>91</v>
      </c>
      <c r="D31" s="295"/>
      <c r="E31" s="36">
        <v>195723</v>
      </c>
      <c r="F31" s="295"/>
      <c r="G31" s="36">
        <v>365312436</v>
      </c>
      <c r="H31" s="25"/>
      <c r="I31" s="36">
        <v>-443675454</v>
      </c>
      <c r="J31" s="295"/>
      <c r="K31" s="36">
        <f t="shared" si="0"/>
        <v>-78363018</v>
      </c>
      <c r="L31" s="36"/>
      <c r="M31" s="25">
        <v>1132131</v>
      </c>
      <c r="N31" s="36"/>
      <c r="O31" s="36">
        <v>2226598275</v>
      </c>
      <c r="P31" s="295"/>
      <c r="Q31" s="36">
        <v>-2568979239</v>
      </c>
      <c r="R31" s="36"/>
      <c r="S31" s="36">
        <f t="shared" si="1"/>
        <v>-342380964</v>
      </c>
    </row>
    <row r="32" spans="2:19">
      <c r="B32" s="25" t="s">
        <v>378</v>
      </c>
      <c r="C32" s="294" t="s">
        <v>192</v>
      </c>
      <c r="D32" s="295"/>
      <c r="E32" s="36">
        <v>123407</v>
      </c>
      <c r="F32" s="295"/>
      <c r="G32" s="36">
        <v>357841793</v>
      </c>
      <c r="H32" s="25"/>
      <c r="I32" s="36">
        <v>-491604519</v>
      </c>
      <c r="J32" s="295"/>
      <c r="K32" s="36">
        <f t="shared" si="0"/>
        <v>-133762726</v>
      </c>
      <c r="L32" s="36"/>
      <c r="M32" s="25">
        <v>806711</v>
      </c>
      <c r="N32" s="36"/>
      <c r="O32" s="36">
        <v>2598011953</v>
      </c>
      <c r="P32" s="295"/>
      <c r="Q32" s="36">
        <v>-3225096084</v>
      </c>
      <c r="R32" s="36"/>
      <c r="S32" s="36">
        <f t="shared" si="1"/>
        <v>-627084131</v>
      </c>
    </row>
    <row r="33" spans="2:19">
      <c r="B33" s="25" t="s">
        <v>377</v>
      </c>
      <c r="C33" s="294" t="s">
        <v>107</v>
      </c>
      <c r="D33" s="295"/>
      <c r="E33" s="36">
        <v>310017</v>
      </c>
      <c r="F33" s="295"/>
      <c r="G33" s="36">
        <v>1337691005</v>
      </c>
      <c r="H33" s="25"/>
      <c r="I33" s="36">
        <v>-1181157324</v>
      </c>
      <c r="J33" s="295"/>
      <c r="K33" s="36">
        <f t="shared" si="0"/>
        <v>156533681</v>
      </c>
      <c r="L33" s="36"/>
      <c r="M33" s="25">
        <v>991597</v>
      </c>
      <c r="N33" s="36"/>
      <c r="O33" s="36">
        <v>3952111519</v>
      </c>
      <c r="P33" s="295"/>
      <c r="Q33" s="36">
        <v>-3768393881</v>
      </c>
      <c r="R33" s="36"/>
      <c r="S33" s="36">
        <f t="shared" si="1"/>
        <v>183717638</v>
      </c>
    </row>
    <row r="34" spans="2:19">
      <c r="B34" s="25" t="s">
        <v>376</v>
      </c>
      <c r="C34" s="294" t="s">
        <v>473</v>
      </c>
      <c r="D34" s="295"/>
      <c r="E34" s="36">
        <v>16054</v>
      </c>
      <c r="F34" s="295"/>
      <c r="G34" s="36">
        <v>214801127</v>
      </c>
      <c r="H34" s="25"/>
      <c r="I34" s="36">
        <v>-193941370</v>
      </c>
      <c r="J34" s="295"/>
      <c r="K34" s="36">
        <f t="shared" si="0"/>
        <v>20859757</v>
      </c>
      <c r="L34" s="36"/>
      <c r="M34" s="25">
        <v>316376</v>
      </c>
      <c r="N34" s="36"/>
      <c r="O34" s="36">
        <v>7934243139</v>
      </c>
      <c r="P34" s="295"/>
      <c r="Q34" s="36">
        <v>-7694093271</v>
      </c>
      <c r="R34" s="36"/>
      <c r="S34" s="36">
        <f t="shared" si="1"/>
        <v>240149868</v>
      </c>
    </row>
    <row r="35" spans="2:19">
      <c r="B35" s="25" t="s">
        <v>375</v>
      </c>
      <c r="C35" s="294" t="s">
        <v>237</v>
      </c>
      <c r="D35" s="295"/>
      <c r="E35" s="36">
        <v>14683</v>
      </c>
      <c r="F35" s="295"/>
      <c r="G35" s="36">
        <v>201569261</v>
      </c>
      <c r="H35" s="25"/>
      <c r="I35" s="36">
        <v>-234201362</v>
      </c>
      <c r="J35" s="295"/>
      <c r="K35" s="36">
        <f t="shared" si="0"/>
        <v>-32632101</v>
      </c>
      <c r="L35" s="36"/>
      <c r="M35" s="25">
        <v>67945</v>
      </c>
      <c r="N35" s="36"/>
      <c r="O35" s="36">
        <v>970247170</v>
      </c>
      <c r="P35" s="295"/>
      <c r="Q35" s="36">
        <v>-1093505612</v>
      </c>
      <c r="R35" s="36"/>
      <c r="S35" s="36">
        <f t="shared" si="1"/>
        <v>-123258442</v>
      </c>
    </row>
    <row r="36" spans="2:19">
      <c r="B36" s="25" t="s">
        <v>374</v>
      </c>
      <c r="C36" s="294" t="s">
        <v>105</v>
      </c>
      <c r="D36" s="295"/>
      <c r="E36" s="36">
        <v>5451</v>
      </c>
      <c r="F36" s="295"/>
      <c r="G36" s="36">
        <v>312197995</v>
      </c>
      <c r="H36" s="25"/>
      <c r="I36" s="36">
        <v>-350313782</v>
      </c>
      <c r="J36" s="295"/>
      <c r="K36" s="36">
        <f t="shared" si="0"/>
        <v>-38115787</v>
      </c>
      <c r="L36" s="36"/>
      <c r="M36" s="25">
        <v>47850</v>
      </c>
      <c r="N36" s="36"/>
      <c r="O36" s="36">
        <v>3010508317</v>
      </c>
      <c r="P36" s="295"/>
      <c r="Q36" s="36">
        <v>-3074199379</v>
      </c>
      <c r="R36" s="36"/>
      <c r="S36" s="36">
        <f t="shared" si="1"/>
        <v>-63691062</v>
      </c>
    </row>
    <row r="37" spans="2:19">
      <c r="B37" s="25" t="s">
        <v>373</v>
      </c>
      <c r="C37" s="294" t="s">
        <v>111</v>
      </c>
      <c r="D37" s="295"/>
      <c r="E37" s="36">
        <v>164925</v>
      </c>
      <c r="F37" s="295"/>
      <c r="G37" s="36">
        <v>1072925185</v>
      </c>
      <c r="H37" s="25"/>
      <c r="I37" s="36">
        <v>-1404839877</v>
      </c>
      <c r="J37" s="295"/>
      <c r="K37" s="36">
        <f t="shared" si="0"/>
        <v>-331914692</v>
      </c>
      <c r="L37" s="36"/>
      <c r="M37" s="25">
        <v>180961</v>
      </c>
      <c r="N37" s="36"/>
      <c r="O37" s="36">
        <v>1194554284</v>
      </c>
      <c r="P37" s="295"/>
      <c r="Q37" s="36">
        <v>-1541791255</v>
      </c>
      <c r="R37" s="36"/>
      <c r="S37" s="36">
        <f t="shared" si="1"/>
        <v>-347236971</v>
      </c>
    </row>
    <row r="38" spans="2:19">
      <c r="B38" s="25" t="s">
        <v>372</v>
      </c>
      <c r="C38" s="294" t="s">
        <v>483</v>
      </c>
      <c r="D38" s="295"/>
      <c r="E38" s="36">
        <v>8927</v>
      </c>
      <c r="F38" s="295"/>
      <c r="G38" s="36">
        <v>319288899</v>
      </c>
      <c r="H38" s="25"/>
      <c r="I38" s="36">
        <v>-305760308</v>
      </c>
      <c r="J38" s="295"/>
      <c r="K38" s="36">
        <f t="shared" si="0"/>
        <v>13528591</v>
      </c>
      <c r="L38" s="36"/>
      <c r="M38" s="25">
        <v>58503</v>
      </c>
      <c r="N38" s="36"/>
      <c r="O38" s="36">
        <v>2050082679</v>
      </c>
      <c r="P38" s="295"/>
      <c r="Q38" s="36">
        <v>-1988074263</v>
      </c>
      <c r="R38" s="36"/>
      <c r="S38" s="36">
        <f t="shared" si="1"/>
        <v>62008416</v>
      </c>
    </row>
    <row r="39" spans="2:19">
      <c r="B39" s="25" t="s">
        <v>371</v>
      </c>
      <c r="C39" s="294" t="s">
        <v>235</v>
      </c>
      <c r="D39" s="295"/>
      <c r="E39" s="36">
        <v>171434</v>
      </c>
      <c r="F39" s="295"/>
      <c r="G39" s="36">
        <v>706988467</v>
      </c>
      <c r="H39" s="25"/>
      <c r="I39" s="36">
        <v>-731193850</v>
      </c>
      <c r="J39" s="295"/>
      <c r="K39" s="36">
        <f t="shared" si="0"/>
        <v>-24205383</v>
      </c>
      <c r="L39" s="36"/>
      <c r="M39" s="25">
        <v>1204267</v>
      </c>
      <c r="N39" s="36"/>
      <c r="O39" s="36">
        <v>4939608717</v>
      </c>
      <c r="P39" s="295"/>
      <c r="Q39" s="36">
        <v>-5121187798</v>
      </c>
      <c r="R39" s="36"/>
      <c r="S39" s="36">
        <f t="shared" si="1"/>
        <v>-181579081</v>
      </c>
    </row>
    <row r="40" spans="2:19">
      <c r="B40" s="25" t="s">
        <v>370</v>
      </c>
      <c r="C40" s="294" t="s">
        <v>563</v>
      </c>
      <c r="D40" s="295"/>
      <c r="E40" s="36">
        <v>11843</v>
      </c>
      <c r="F40" s="295"/>
      <c r="G40" s="36">
        <v>32522263</v>
      </c>
      <c r="H40" s="25"/>
      <c r="I40" s="36">
        <v>-33172104</v>
      </c>
      <c r="J40" s="295"/>
      <c r="K40" s="36">
        <f t="shared" si="0"/>
        <v>-649841</v>
      </c>
      <c r="L40" s="36"/>
      <c r="M40" s="25">
        <v>11843</v>
      </c>
      <c r="N40" s="36"/>
      <c r="O40" s="36">
        <v>32522263</v>
      </c>
      <c r="P40" s="295"/>
      <c r="Q40" s="36">
        <v>-33172104</v>
      </c>
      <c r="R40" s="36"/>
      <c r="S40" s="36">
        <f t="shared" si="1"/>
        <v>-649841</v>
      </c>
    </row>
    <row r="41" spans="2:19">
      <c r="B41" s="25" t="s">
        <v>369</v>
      </c>
      <c r="C41" s="294" t="s">
        <v>88</v>
      </c>
      <c r="D41" s="295"/>
      <c r="E41" s="36">
        <v>53858</v>
      </c>
      <c r="F41" s="295"/>
      <c r="G41" s="36">
        <v>367793844</v>
      </c>
      <c r="H41" s="25"/>
      <c r="I41" s="36">
        <v>-357693109</v>
      </c>
      <c r="J41" s="295"/>
      <c r="K41" s="36">
        <f t="shared" si="0"/>
        <v>10100735</v>
      </c>
      <c r="L41" s="36"/>
      <c r="M41" s="25">
        <v>53858</v>
      </c>
      <c r="N41" s="36"/>
      <c r="O41" s="36">
        <v>367793844</v>
      </c>
      <c r="P41" s="295"/>
      <c r="Q41" s="36">
        <v>-357693109</v>
      </c>
      <c r="R41" s="36"/>
      <c r="S41" s="36">
        <f t="shared" si="1"/>
        <v>10100735</v>
      </c>
    </row>
    <row r="42" spans="2:19">
      <c r="B42" s="25" t="s">
        <v>368</v>
      </c>
      <c r="C42" s="294" t="s">
        <v>475</v>
      </c>
      <c r="D42" s="295"/>
      <c r="E42" s="36">
        <v>169517</v>
      </c>
      <c r="F42" s="295"/>
      <c r="G42" s="36">
        <v>1837102215</v>
      </c>
      <c r="H42" s="25"/>
      <c r="I42" s="36">
        <v>-2710489558</v>
      </c>
      <c r="J42" s="295"/>
      <c r="K42" s="36">
        <f t="shared" si="0"/>
        <v>-873387343</v>
      </c>
      <c r="L42" s="36"/>
      <c r="M42" s="25">
        <v>398428</v>
      </c>
      <c r="N42" s="36"/>
      <c r="O42" s="36">
        <v>5481551713</v>
      </c>
      <c r="P42" s="295"/>
      <c r="Q42" s="36">
        <v>-6444977147</v>
      </c>
      <c r="R42" s="36"/>
      <c r="S42" s="36">
        <f t="shared" si="1"/>
        <v>-963425434</v>
      </c>
    </row>
    <row r="43" spans="2:19">
      <c r="B43" s="25" t="s">
        <v>367</v>
      </c>
      <c r="C43" s="294" t="s">
        <v>500</v>
      </c>
      <c r="D43" s="295"/>
      <c r="E43" s="36">
        <v>1623</v>
      </c>
      <c r="F43" s="295"/>
      <c r="G43" s="36">
        <v>229034417</v>
      </c>
      <c r="H43" s="25"/>
      <c r="I43" s="36">
        <v>-252173286</v>
      </c>
      <c r="J43" s="295"/>
      <c r="K43" s="36">
        <f t="shared" si="0"/>
        <v>-23138869</v>
      </c>
      <c r="L43" s="36"/>
      <c r="M43" s="25">
        <v>3603</v>
      </c>
      <c r="N43" s="36"/>
      <c r="O43" s="36">
        <v>499241449</v>
      </c>
      <c r="P43" s="295"/>
      <c r="Q43" s="36">
        <v>-561926483</v>
      </c>
      <c r="R43" s="36"/>
      <c r="S43" s="36">
        <f t="shared" si="1"/>
        <v>-62685034</v>
      </c>
    </row>
    <row r="44" spans="2:19">
      <c r="B44" s="25" t="s">
        <v>366</v>
      </c>
      <c r="C44" s="294" t="s">
        <v>564</v>
      </c>
      <c r="D44" s="295"/>
      <c r="E44" s="36">
        <v>29788</v>
      </c>
      <c r="F44" s="295"/>
      <c r="G44" s="36">
        <v>428270831</v>
      </c>
      <c r="H44" s="25"/>
      <c r="I44" s="36">
        <v>-459618414</v>
      </c>
      <c r="J44" s="295"/>
      <c r="K44" s="36">
        <f t="shared" si="0"/>
        <v>-31347583</v>
      </c>
      <c r="L44" s="36"/>
      <c r="M44" s="25">
        <v>29788</v>
      </c>
      <c r="N44" s="36"/>
      <c r="O44" s="36">
        <v>428270831</v>
      </c>
      <c r="P44" s="295"/>
      <c r="Q44" s="36">
        <v>-459618414</v>
      </c>
      <c r="R44" s="36"/>
      <c r="S44" s="36">
        <f t="shared" si="1"/>
        <v>-31347583</v>
      </c>
    </row>
    <row r="45" spans="2:19">
      <c r="B45" s="25" t="s">
        <v>365</v>
      </c>
      <c r="C45" s="294" t="s">
        <v>180</v>
      </c>
      <c r="D45" s="295"/>
      <c r="E45" s="36">
        <v>211393</v>
      </c>
      <c r="F45" s="295"/>
      <c r="G45" s="36">
        <v>9111777748</v>
      </c>
      <c r="H45" s="25"/>
      <c r="I45" s="36">
        <v>-11996059669</v>
      </c>
      <c r="J45" s="295"/>
      <c r="K45" s="36">
        <f t="shared" si="0"/>
        <v>-2884281921</v>
      </c>
      <c r="L45" s="36"/>
      <c r="M45" s="25">
        <v>894775</v>
      </c>
      <c r="N45" s="36"/>
      <c r="O45" s="36">
        <v>40191532159</v>
      </c>
      <c r="P45" s="295"/>
      <c r="Q45" s="36">
        <v>-50827711602</v>
      </c>
      <c r="R45" s="36"/>
      <c r="S45" s="36">
        <f t="shared" si="1"/>
        <v>-10636179443</v>
      </c>
    </row>
    <row r="46" spans="2:19">
      <c r="B46" s="25" t="s">
        <v>364</v>
      </c>
      <c r="C46" s="294" t="s">
        <v>210</v>
      </c>
      <c r="D46" s="295"/>
      <c r="E46" s="36">
        <v>4321</v>
      </c>
      <c r="F46" s="295"/>
      <c r="G46" s="36">
        <v>163873808</v>
      </c>
      <c r="H46" s="25"/>
      <c r="I46" s="36">
        <v>-227296891</v>
      </c>
      <c r="J46" s="295"/>
      <c r="K46" s="36">
        <f t="shared" si="0"/>
        <v>-63423083</v>
      </c>
      <c r="L46" s="36"/>
      <c r="M46" s="25">
        <v>14373</v>
      </c>
      <c r="N46" s="36"/>
      <c r="O46" s="36">
        <v>608185163</v>
      </c>
      <c r="P46" s="295"/>
      <c r="Q46" s="36">
        <v>-760942138</v>
      </c>
      <c r="R46" s="36"/>
      <c r="S46" s="36">
        <f t="shared" si="1"/>
        <v>-152756975</v>
      </c>
    </row>
    <row r="47" spans="2:19">
      <c r="B47" s="25" t="s">
        <v>363</v>
      </c>
      <c r="C47" s="294" t="s">
        <v>501</v>
      </c>
      <c r="D47" s="295"/>
      <c r="E47" s="36">
        <v>9219</v>
      </c>
      <c r="F47" s="295"/>
      <c r="G47" s="36">
        <v>275978316</v>
      </c>
      <c r="H47" s="25"/>
      <c r="I47" s="36">
        <v>-313140899</v>
      </c>
      <c r="J47" s="295"/>
      <c r="K47" s="36">
        <f t="shared" si="0"/>
        <v>-37162583</v>
      </c>
      <c r="L47" s="36"/>
      <c r="M47" s="25">
        <v>9219</v>
      </c>
      <c r="N47" s="36"/>
      <c r="O47" s="36">
        <v>275978316</v>
      </c>
      <c r="P47" s="295"/>
      <c r="Q47" s="36">
        <v>-313140899</v>
      </c>
      <c r="R47" s="36"/>
      <c r="S47" s="36">
        <f t="shared" si="1"/>
        <v>-37162583</v>
      </c>
    </row>
    <row r="48" spans="2:19">
      <c r="B48" s="25" t="s">
        <v>362</v>
      </c>
      <c r="C48" s="294" t="s">
        <v>470</v>
      </c>
      <c r="D48" s="295"/>
      <c r="E48" s="36">
        <v>77665</v>
      </c>
      <c r="F48" s="295"/>
      <c r="G48" s="36">
        <v>402385182</v>
      </c>
      <c r="H48" s="25"/>
      <c r="I48" s="36">
        <v>-555165478</v>
      </c>
      <c r="J48" s="295"/>
      <c r="K48" s="36">
        <f t="shared" si="0"/>
        <v>-152780296</v>
      </c>
      <c r="L48" s="36"/>
      <c r="M48" s="25">
        <v>269327</v>
      </c>
      <c r="N48" s="36"/>
      <c r="O48" s="36">
        <v>1634610790</v>
      </c>
      <c r="P48" s="295"/>
      <c r="Q48" s="36">
        <v>-1930731510</v>
      </c>
      <c r="R48" s="36"/>
      <c r="S48" s="36">
        <f t="shared" si="1"/>
        <v>-296120720</v>
      </c>
    </row>
    <row r="49" spans="2:19">
      <c r="B49" s="25" t="s">
        <v>361</v>
      </c>
      <c r="C49" s="294" t="s">
        <v>565</v>
      </c>
      <c r="D49" s="295"/>
      <c r="E49" s="36">
        <v>4228</v>
      </c>
      <c r="F49" s="295"/>
      <c r="G49" s="36">
        <v>500661974</v>
      </c>
      <c r="H49" s="25"/>
      <c r="I49" s="36">
        <v>-481655722</v>
      </c>
      <c r="J49" s="295"/>
      <c r="K49" s="36">
        <f t="shared" si="0"/>
        <v>19006252</v>
      </c>
      <c r="L49" s="36"/>
      <c r="M49" s="25">
        <v>4228</v>
      </c>
      <c r="N49" s="36"/>
      <c r="O49" s="36">
        <v>500661974</v>
      </c>
      <c r="P49" s="295"/>
      <c r="Q49" s="36">
        <v>-481655722</v>
      </c>
      <c r="R49" s="36"/>
      <c r="S49" s="36">
        <f t="shared" si="1"/>
        <v>19006252</v>
      </c>
    </row>
    <row r="50" spans="2:19">
      <c r="B50" s="25" t="s">
        <v>360</v>
      </c>
      <c r="C50" s="294" t="s">
        <v>178</v>
      </c>
      <c r="D50" s="295"/>
      <c r="E50" s="36">
        <v>75579</v>
      </c>
      <c r="F50" s="295"/>
      <c r="G50" s="36">
        <v>1065402668</v>
      </c>
      <c r="H50" s="25"/>
      <c r="I50" s="36">
        <v>-1219685050</v>
      </c>
      <c r="J50" s="295"/>
      <c r="K50" s="36">
        <f t="shared" si="0"/>
        <v>-154282382</v>
      </c>
      <c r="L50" s="36"/>
      <c r="M50" s="25">
        <v>623258</v>
      </c>
      <c r="N50" s="36"/>
      <c r="O50" s="36">
        <v>9481695516</v>
      </c>
      <c r="P50" s="295"/>
      <c r="Q50" s="36">
        <v>-10066207711</v>
      </c>
      <c r="R50" s="36"/>
      <c r="S50" s="36">
        <f t="shared" si="1"/>
        <v>-584512195</v>
      </c>
    </row>
    <row r="51" spans="2:19">
      <c r="B51" s="25" t="s">
        <v>455</v>
      </c>
      <c r="C51" s="294" t="s">
        <v>173</v>
      </c>
      <c r="D51" s="295"/>
      <c r="E51" s="36">
        <v>171702</v>
      </c>
      <c r="F51" s="295"/>
      <c r="G51" s="36">
        <v>2729114242</v>
      </c>
      <c r="H51" s="25"/>
      <c r="I51" s="36">
        <v>-2818428385</v>
      </c>
      <c r="J51" s="295"/>
      <c r="K51" s="36">
        <f t="shared" si="0"/>
        <v>-89314143</v>
      </c>
      <c r="L51" s="36"/>
      <c r="M51" s="25">
        <v>182650</v>
      </c>
      <c r="N51" s="36"/>
      <c r="O51" s="36">
        <v>2902084032</v>
      </c>
      <c r="P51" s="295"/>
      <c r="Q51" s="36">
        <v>-2998162882</v>
      </c>
      <c r="R51" s="36"/>
      <c r="S51" s="36">
        <f t="shared" si="1"/>
        <v>-96078850</v>
      </c>
    </row>
    <row r="52" spans="2:19">
      <c r="B52" s="25" t="s">
        <v>359</v>
      </c>
      <c r="C52" s="294" t="s">
        <v>228</v>
      </c>
      <c r="D52" s="295"/>
      <c r="E52" s="36">
        <v>19551</v>
      </c>
      <c r="F52" s="295"/>
      <c r="G52" s="36">
        <v>239544588</v>
      </c>
      <c r="H52" s="25"/>
      <c r="I52" s="36">
        <v>-221972948</v>
      </c>
      <c r="J52" s="295"/>
      <c r="K52" s="36">
        <f t="shared" si="0"/>
        <v>17571640</v>
      </c>
      <c r="L52" s="36"/>
      <c r="M52" s="25">
        <v>127273</v>
      </c>
      <c r="N52" s="36"/>
      <c r="O52" s="36">
        <v>1533563677</v>
      </c>
      <c r="P52" s="295"/>
      <c r="Q52" s="36">
        <v>-1440675404</v>
      </c>
      <c r="R52" s="36"/>
      <c r="S52" s="36">
        <f t="shared" si="1"/>
        <v>92888273</v>
      </c>
    </row>
    <row r="53" spans="2:19">
      <c r="B53" s="25" t="s">
        <v>358</v>
      </c>
      <c r="C53" s="294" t="s">
        <v>222</v>
      </c>
      <c r="D53" s="295"/>
      <c r="E53" s="36">
        <v>40311</v>
      </c>
      <c r="F53" s="295"/>
      <c r="G53" s="36">
        <v>605535590</v>
      </c>
      <c r="H53" s="25"/>
      <c r="I53" s="36">
        <v>-764016928</v>
      </c>
      <c r="J53" s="295"/>
      <c r="K53" s="36">
        <f t="shared" si="0"/>
        <v>-158481338</v>
      </c>
      <c r="L53" s="36"/>
      <c r="M53" s="25">
        <v>250828</v>
      </c>
      <c r="N53" s="36"/>
      <c r="O53" s="36">
        <v>4216597029</v>
      </c>
      <c r="P53" s="295"/>
      <c r="Q53" s="36">
        <v>-4757407522</v>
      </c>
      <c r="R53" s="36"/>
      <c r="S53" s="36">
        <f t="shared" si="1"/>
        <v>-540810493</v>
      </c>
    </row>
    <row r="54" spans="2:19">
      <c r="B54" s="25" t="s">
        <v>357</v>
      </c>
      <c r="C54" s="294" t="s">
        <v>223</v>
      </c>
      <c r="D54" s="295"/>
      <c r="E54" s="36">
        <v>65263</v>
      </c>
      <c r="F54" s="295"/>
      <c r="G54" s="36">
        <v>462946034</v>
      </c>
      <c r="H54" s="25"/>
      <c r="I54" s="36">
        <v>-525638906</v>
      </c>
      <c r="J54" s="295"/>
      <c r="K54" s="36">
        <f t="shared" si="0"/>
        <v>-62692872</v>
      </c>
      <c r="L54" s="36"/>
      <c r="M54" s="25">
        <v>812584</v>
      </c>
      <c r="N54" s="36"/>
      <c r="O54" s="36">
        <v>7407924057</v>
      </c>
      <c r="P54" s="295"/>
      <c r="Q54" s="36">
        <v>-6528623158</v>
      </c>
      <c r="R54" s="36"/>
      <c r="S54" s="36">
        <f t="shared" si="1"/>
        <v>879300899</v>
      </c>
    </row>
    <row r="55" spans="2:19">
      <c r="B55" s="25" t="s">
        <v>356</v>
      </c>
      <c r="C55" s="294" t="s">
        <v>213</v>
      </c>
      <c r="D55" s="295"/>
      <c r="E55" s="36">
        <v>932548</v>
      </c>
      <c r="F55" s="295"/>
      <c r="G55" s="36">
        <v>5269619434</v>
      </c>
      <c r="H55" s="25"/>
      <c r="I55" s="36">
        <v>-8463072181</v>
      </c>
      <c r="J55" s="295"/>
      <c r="K55" s="36">
        <f t="shared" si="0"/>
        <v>-3193452747</v>
      </c>
      <c r="L55" s="36"/>
      <c r="M55" s="25">
        <v>944167</v>
      </c>
      <c r="N55" s="36"/>
      <c r="O55" s="36">
        <v>5374624870</v>
      </c>
      <c r="P55" s="295"/>
      <c r="Q55" s="36">
        <v>-8568406968</v>
      </c>
      <c r="R55" s="36"/>
      <c r="S55" s="36">
        <f t="shared" si="1"/>
        <v>-3193782098</v>
      </c>
    </row>
    <row r="56" spans="2:19">
      <c r="B56" s="25" t="s">
        <v>355</v>
      </c>
      <c r="C56" s="294" t="s">
        <v>200</v>
      </c>
      <c r="D56" s="295"/>
      <c r="E56" s="36">
        <v>303637</v>
      </c>
      <c r="F56" s="295"/>
      <c r="G56" s="36">
        <v>4085072974</v>
      </c>
      <c r="H56" s="25"/>
      <c r="I56" s="36">
        <v>-4436289506</v>
      </c>
      <c r="J56" s="295"/>
      <c r="K56" s="36">
        <f t="shared" si="0"/>
        <v>-351216532</v>
      </c>
      <c r="L56" s="36"/>
      <c r="M56" s="25">
        <v>444744</v>
      </c>
      <c r="N56" s="36"/>
      <c r="O56" s="36">
        <v>6035568859</v>
      </c>
      <c r="P56" s="295"/>
      <c r="Q56" s="36">
        <v>-6497684229</v>
      </c>
      <c r="R56" s="36"/>
      <c r="S56" s="36">
        <f t="shared" si="1"/>
        <v>-462115370</v>
      </c>
    </row>
    <row r="57" spans="2:19">
      <c r="B57" s="25" t="s">
        <v>354</v>
      </c>
      <c r="C57" s="294" t="s">
        <v>484</v>
      </c>
      <c r="D57" s="295"/>
      <c r="E57" s="36">
        <v>30078</v>
      </c>
      <c r="F57" s="295"/>
      <c r="G57" s="36">
        <v>1161480932</v>
      </c>
      <c r="H57" s="25"/>
      <c r="I57" s="36">
        <v>-1145006430</v>
      </c>
      <c r="J57" s="295"/>
      <c r="K57" s="36">
        <f t="shared" si="0"/>
        <v>16474502</v>
      </c>
      <c r="L57" s="36"/>
      <c r="M57" s="25">
        <v>184336</v>
      </c>
      <c r="N57" s="36"/>
      <c r="O57" s="36">
        <v>6984348744</v>
      </c>
      <c r="P57" s="295"/>
      <c r="Q57" s="36">
        <v>-6995593662</v>
      </c>
      <c r="R57" s="36"/>
      <c r="S57" s="36">
        <f t="shared" si="1"/>
        <v>-11244918</v>
      </c>
    </row>
    <row r="58" spans="2:19">
      <c r="B58" s="25" t="s">
        <v>353</v>
      </c>
      <c r="C58" s="294" t="s">
        <v>140</v>
      </c>
      <c r="D58" s="295"/>
      <c r="E58" s="36">
        <v>136881</v>
      </c>
      <c r="F58" s="295"/>
      <c r="G58" s="36">
        <v>352605750</v>
      </c>
      <c r="H58" s="25"/>
      <c r="I58" s="36">
        <v>-375740073</v>
      </c>
      <c r="J58" s="295"/>
      <c r="K58" s="36">
        <f t="shared" si="0"/>
        <v>-23134323</v>
      </c>
      <c r="L58" s="36"/>
      <c r="M58" s="25">
        <v>1177620</v>
      </c>
      <c r="N58" s="36"/>
      <c r="O58" s="36">
        <v>3035707240</v>
      </c>
      <c r="P58" s="295"/>
      <c r="Q58" s="36">
        <v>-3234736655</v>
      </c>
      <c r="R58" s="36"/>
      <c r="S58" s="36">
        <f t="shared" si="1"/>
        <v>-199029415</v>
      </c>
    </row>
    <row r="59" spans="2:19">
      <c r="B59" s="25" t="s">
        <v>352</v>
      </c>
      <c r="C59" s="294" t="s">
        <v>502</v>
      </c>
      <c r="D59" s="295"/>
      <c r="E59" s="36">
        <v>99778</v>
      </c>
      <c r="F59" s="295"/>
      <c r="G59" s="36">
        <v>362348548</v>
      </c>
      <c r="H59" s="25"/>
      <c r="I59" s="36">
        <v>-390524484</v>
      </c>
      <c r="J59" s="295"/>
      <c r="K59" s="36">
        <f t="shared" si="0"/>
        <v>-28175936</v>
      </c>
      <c r="L59" s="36"/>
      <c r="M59" s="25">
        <v>580797</v>
      </c>
      <c r="N59" s="36"/>
      <c r="O59" s="36">
        <v>2119714416</v>
      </c>
      <c r="P59" s="295"/>
      <c r="Q59" s="36">
        <v>-2274491397</v>
      </c>
      <c r="R59" s="36"/>
      <c r="S59" s="36">
        <f t="shared" si="1"/>
        <v>-154776981</v>
      </c>
    </row>
    <row r="60" spans="2:19">
      <c r="B60" s="25" t="s">
        <v>469</v>
      </c>
      <c r="C60" s="294" t="s">
        <v>190</v>
      </c>
      <c r="D60" s="295"/>
      <c r="E60" s="36">
        <v>159996</v>
      </c>
      <c r="F60" s="295"/>
      <c r="G60" s="36">
        <v>636314110</v>
      </c>
      <c r="H60" s="25"/>
      <c r="I60" s="36">
        <v>-678197284</v>
      </c>
      <c r="J60" s="295"/>
      <c r="K60" s="36">
        <f t="shared" si="0"/>
        <v>-41883174</v>
      </c>
      <c r="L60" s="36"/>
      <c r="M60" s="25">
        <v>3673323</v>
      </c>
      <c r="N60" s="36"/>
      <c r="O60" s="36">
        <v>15295295574</v>
      </c>
      <c r="P60" s="295"/>
      <c r="Q60" s="36">
        <v>-15580279755</v>
      </c>
      <c r="R60" s="36"/>
      <c r="S60" s="36">
        <f t="shared" si="1"/>
        <v>-284984181</v>
      </c>
    </row>
    <row r="61" spans="2:19">
      <c r="B61" s="25" t="s">
        <v>351</v>
      </c>
      <c r="C61" s="294" t="s">
        <v>149</v>
      </c>
      <c r="D61" s="295"/>
      <c r="E61" s="36">
        <v>82333</v>
      </c>
      <c r="F61" s="295"/>
      <c r="G61" s="36">
        <v>554404941</v>
      </c>
      <c r="H61" s="25"/>
      <c r="I61" s="36">
        <v>-567618533</v>
      </c>
      <c r="J61" s="295"/>
      <c r="K61" s="36">
        <f t="shared" si="0"/>
        <v>-13213592</v>
      </c>
      <c r="L61" s="36"/>
      <c r="M61" s="25">
        <v>1227143</v>
      </c>
      <c r="N61" s="36"/>
      <c r="O61" s="36">
        <v>8005881651</v>
      </c>
      <c r="P61" s="295"/>
      <c r="Q61" s="36">
        <v>-8463218155</v>
      </c>
      <c r="R61" s="36"/>
      <c r="S61" s="36">
        <f t="shared" si="1"/>
        <v>-457336504</v>
      </c>
    </row>
    <row r="62" spans="2:19">
      <c r="B62" s="25" t="s">
        <v>350</v>
      </c>
      <c r="C62" s="294" t="s">
        <v>503</v>
      </c>
      <c r="D62" s="295"/>
      <c r="E62" s="36">
        <v>30984</v>
      </c>
      <c r="F62" s="295"/>
      <c r="G62" s="36">
        <v>116275052</v>
      </c>
      <c r="H62" s="25"/>
      <c r="I62" s="36">
        <v>-138305568</v>
      </c>
      <c r="J62" s="295"/>
      <c r="K62" s="36">
        <f t="shared" si="0"/>
        <v>-22030516</v>
      </c>
      <c r="L62" s="36"/>
      <c r="M62" s="25">
        <v>112893</v>
      </c>
      <c r="N62" s="36"/>
      <c r="O62" s="36">
        <v>432716327</v>
      </c>
      <c r="P62" s="295"/>
      <c r="Q62" s="36">
        <v>-530408031</v>
      </c>
      <c r="R62" s="36"/>
      <c r="S62" s="36">
        <f t="shared" si="1"/>
        <v>-97691704</v>
      </c>
    </row>
    <row r="63" spans="2:19">
      <c r="B63" s="25" t="s">
        <v>349</v>
      </c>
      <c r="C63" s="294" t="s">
        <v>92</v>
      </c>
      <c r="D63" s="295"/>
      <c r="E63" s="36">
        <v>127144</v>
      </c>
      <c r="F63" s="295"/>
      <c r="G63" s="36">
        <v>1007191971</v>
      </c>
      <c r="H63" s="25"/>
      <c r="I63" s="36">
        <v>-1406087612</v>
      </c>
      <c r="J63" s="295"/>
      <c r="K63" s="36">
        <f t="shared" si="0"/>
        <v>-398895641</v>
      </c>
      <c r="L63" s="36"/>
      <c r="M63" s="25">
        <v>601129</v>
      </c>
      <c r="N63" s="36"/>
      <c r="O63" s="36">
        <v>5436513363</v>
      </c>
      <c r="P63" s="295"/>
      <c r="Q63" s="36">
        <v>-6659492914</v>
      </c>
      <c r="R63" s="36"/>
      <c r="S63" s="36">
        <f t="shared" si="1"/>
        <v>-1222979551</v>
      </c>
    </row>
    <row r="64" spans="2:19">
      <c r="B64" s="25" t="s">
        <v>348</v>
      </c>
      <c r="C64" s="294" t="s">
        <v>504</v>
      </c>
      <c r="D64" s="295"/>
      <c r="E64" s="36">
        <v>12036</v>
      </c>
      <c r="F64" s="295"/>
      <c r="G64" s="36">
        <v>223798038</v>
      </c>
      <c r="H64" s="25"/>
      <c r="I64" s="36">
        <v>-225147344</v>
      </c>
      <c r="J64" s="295"/>
      <c r="K64" s="36">
        <f t="shared" si="0"/>
        <v>-1349306</v>
      </c>
      <c r="L64" s="36"/>
      <c r="M64" s="25">
        <v>14843</v>
      </c>
      <c r="N64" s="36"/>
      <c r="O64" s="36">
        <v>273139766</v>
      </c>
      <c r="P64" s="295"/>
      <c r="Q64" s="36">
        <v>-278817810</v>
      </c>
      <c r="R64" s="36"/>
      <c r="S64" s="36">
        <f t="shared" si="1"/>
        <v>-5678044</v>
      </c>
    </row>
    <row r="65" spans="2:19">
      <c r="B65" s="25" t="s">
        <v>347</v>
      </c>
      <c r="C65" s="294" t="s">
        <v>476</v>
      </c>
      <c r="D65" s="295"/>
      <c r="E65" s="36">
        <v>14400</v>
      </c>
      <c r="F65" s="295"/>
      <c r="G65" s="36">
        <v>48178343</v>
      </c>
      <c r="H65" s="25"/>
      <c r="I65" s="36">
        <v>-65637457</v>
      </c>
      <c r="J65" s="295"/>
      <c r="K65" s="36">
        <f t="shared" si="0"/>
        <v>-17459114</v>
      </c>
      <c r="L65" s="36"/>
      <c r="M65" s="25">
        <v>625599</v>
      </c>
      <c r="N65" s="36"/>
      <c r="O65" s="36">
        <v>2640048261</v>
      </c>
      <c r="P65" s="295"/>
      <c r="Q65" s="36">
        <v>-2853380585</v>
      </c>
      <c r="R65" s="36"/>
      <c r="S65" s="36">
        <f t="shared" si="1"/>
        <v>-213332324</v>
      </c>
    </row>
    <row r="66" spans="2:19">
      <c r="B66" s="25" t="s">
        <v>346</v>
      </c>
      <c r="C66" s="294" t="s">
        <v>505</v>
      </c>
      <c r="D66" s="295"/>
      <c r="E66" s="36">
        <v>0</v>
      </c>
      <c r="F66" s="295"/>
      <c r="G66" s="36">
        <v>0</v>
      </c>
      <c r="H66" s="25"/>
      <c r="I66" s="36">
        <v>0</v>
      </c>
      <c r="J66" s="295"/>
      <c r="K66" s="36">
        <f t="shared" si="0"/>
        <v>0</v>
      </c>
      <c r="L66" s="36"/>
      <c r="M66" s="25">
        <v>900000</v>
      </c>
      <c r="N66" s="36"/>
      <c r="O66" s="36">
        <v>27437177456</v>
      </c>
      <c r="P66" s="295"/>
      <c r="Q66" s="36">
        <v>-17515890000</v>
      </c>
      <c r="R66" s="36"/>
      <c r="S66" s="36">
        <f t="shared" si="1"/>
        <v>9921287456</v>
      </c>
    </row>
    <row r="67" spans="2:19">
      <c r="B67" s="25" t="s">
        <v>345</v>
      </c>
      <c r="C67" s="294" t="s">
        <v>205</v>
      </c>
      <c r="D67" s="295"/>
      <c r="E67" s="36">
        <v>169315</v>
      </c>
      <c r="F67" s="295"/>
      <c r="G67" s="36">
        <v>3378274022</v>
      </c>
      <c r="H67" s="25"/>
      <c r="I67" s="36">
        <v>-3555423548</v>
      </c>
      <c r="J67" s="295"/>
      <c r="K67" s="36">
        <f t="shared" si="0"/>
        <v>-177149526</v>
      </c>
      <c r="L67" s="36"/>
      <c r="M67" s="25">
        <v>1400311</v>
      </c>
      <c r="N67" s="36"/>
      <c r="O67" s="36">
        <v>28108405468</v>
      </c>
      <c r="P67" s="295"/>
      <c r="Q67" s="36">
        <v>-29403742273</v>
      </c>
      <c r="R67" s="36"/>
      <c r="S67" s="36">
        <f t="shared" si="1"/>
        <v>-1295336805</v>
      </c>
    </row>
    <row r="68" spans="2:19">
      <c r="B68" s="25" t="s">
        <v>344</v>
      </c>
      <c r="C68" s="294" t="s">
        <v>214</v>
      </c>
      <c r="D68" s="295"/>
      <c r="E68" s="36">
        <v>353782</v>
      </c>
      <c r="F68" s="295"/>
      <c r="G68" s="36">
        <v>716567227</v>
      </c>
      <c r="H68" s="25"/>
      <c r="I68" s="36">
        <v>-859714807</v>
      </c>
      <c r="J68" s="295"/>
      <c r="K68" s="36">
        <f t="shared" si="0"/>
        <v>-143147580</v>
      </c>
      <c r="L68" s="36"/>
      <c r="M68" s="25">
        <v>2175776</v>
      </c>
      <c r="N68" s="36"/>
      <c r="O68" s="36">
        <v>4817211454</v>
      </c>
      <c r="P68" s="295"/>
      <c r="Q68" s="36">
        <v>-5282226926</v>
      </c>
      <c r="R68" s="36"/>
      <c r="S68" s="36">
        <f t="shared" si="1"/>
        <v>-465015472</v>
      </c>
    </row>
    <row r="69" spans="2:19">
      <c r="B69" s="25" t="s">
        <v>343</v>
      </c>
      <c r="C69" s="294" t="s">
        <v>125</v>
      </c>
      <c r="D69" s="295"/>
      <c r="E69" s="36">
        <v>7368</v>
      </c>
      <c r="F69" s="295"/>
      <c r="G69" s="36">
        <v>41972417</v>
      </c>
      <c r="H69" s="25"/>
      <c r="I69" s="36">
        <v>-44306473</v>
      </c>
      <c r="J69" s="295"/>
      <c r="K69" s="36">
        <f t="shared" si="0"/>
        <v>-2334056</v>
      </c>
      <c r="L69" s="36"/>
      <c r="M69" s="25">
        <v>29074</v>
      </c>
      <c r="N69" s="36"/>
      <c r="O69" s="36">
        <v>166662902</v>
      </c>
      <c r="P69" s="295"/>
      <c r="Q69" s="36">
        <v>-174839881</v>
      </c>
      <c r="R69" s="36"/>
      <c r="S69" s="36">
        <f t="shared" si="1"/>
        <v>-8176979</v>
      </c>
    </row>
    <row r="70" spans="2:19">
      <c r="B70" s="25" t="s">
        <v>342</v>
      </c>
      <c r="C70" s="294" t="s">
        <v>432</v>
      </c>
      <c r="D70" s="295"/>
      <c r="E70" s="36">
        <v>111386</v>
      </c>
      <c r="F70" s="295"/>
      <c r="G70" s="36">
        <v>278815330</v>
      </c>
      <c r="H70" s="25"/>
      <c r="I70" s="36">
        <v>-351650549</v>
      </c>
      <c r="J70" s="295"/>
      <c r="K70" s="36">
        <f t="shared" si="0"/>
        <v>-72835219</v>
      </c>
      <c r="L70" s="36"/>
      <c r="M70" s="25">
        <v>274581</v>
      </c>
      <c r="N70" s="36"/>
      <c r="O70" s="36">
        <v>802632593</v>
      </c>
      <c r="P70" s="295"/>
      <c r="Q70" s="36">
        <v>-862656116</v>
      </c>
      <c r="R70" s="36"/>
      <c r="S70" s="36">
        <f t="shared" si="1"/>
        <v>-60023523</v>
      </c>
    </row>
    <row r="71" spans="2:19">
      <c r="B71" s="25" t="s">
        <v>341</v>
      </c>
      <c r="C71" s="294" t="s">
        <v>101</v>
      </c>
      <c r="D71" s="295"/>
      <c r="E71" s="36">
        <v>188453</v>
      </c>
      <c r="F71" s="295"/>
      <c r="G71" s="36">
        <v>867449952</v>
      </c>
      <c r="H71" s="25"/>
      <c r="I71" s="36">
        <v>-1127531611</v>
      </c>
      <c r="J71" s="295"/>
      <c r="K71" s="36">
        <f t="shared" si="0"/>
        <v>-260081659</v>
      </c>
      <c r="L71" s="36"/>
      <c r="M71" s="25">
        <v>1314346</v>
      </c>
      <c r="N71" s="36"/>
      <c r="O71" s="36">
        <v>6982692636</v>
      </c>
      <c r="P71" s="295"/>
      <c r="Q71" s="36">
        <v>-7906328852</v>
      </c>
      <c r="R71" s="36"/>
      <c r="S71" s="36">
        <f t="shared" si="1"/>
        <v>-923636216</v>
      </c>
    </row>
    <row r="72" spans="2:19">
      <c r="B72" s="25" t="s">
        <v>340</v>
      </c>
      <c r="C72" s="294" t="s">
        <v>403</v>
      </c>
      <c r="D72" s="295"/>
      <c r="E72" s="36">
        <v>2343758</v>
      </c>
      <c r="F72" s="295"/>
      <c r="G72" s="36">
        <v>8496906344</v>
      </c>
      <c r="H72" s="25"/>
      <c r="I72" s="36">
        <v>-9098643134</v>
      </c>
      <c r="J72" s="295"/>
      <c r="K72" s="36">
        <f t="shared" si="0"/>
        <v>-601736790</v>
      </c>
      <c r="L72" s="36"/>
      <c r="M72" s="25">
        <v>2508210</v>
      </c>
      <c r="N72" s="36"/>
      <c r="O72" s="36">
        <v>9099376854</v>
      </c>
      <c r="P72" s="295"/>
      <c r="Q72" s="36">
        <v>-9736908841</v>
      </c>
      <c r="R72" s="36"/>
      <c r="S72" s="36">
        <f t="shared" si="1"/>
        <v>-637531987</v>
      </c>
    </row>
    <row r="73" spans="2:19">
      <c r="B73" s="25" t="s">
        <v>339</v>
      </c>
      <c r="C73" s="294" t="s">
        <v>127</v>
      </c>
      <c r="D73" s="295"/>
      <c r="E73" s="36">
        <v>13388</v>
      </c>
      <c r="F73" s="295"/>
      <c r="G73" s="36">
        <v>201450964</v>
      </c>
      <c r="H73" s="25"/>
      <c r="I73" s="36">
        <v>-218110948</v>
      </c>
      <c r="J73" s="295"/>
      <c r="K73" s="36">
        <f t="shared" ref="K73:K136" si="2">I73+G73</f>
        <v>-16659984</v>
      </c>
      <c r="L73" s="36"/>
      <c r="M73" s="25">
        <v>90535</v>
      </c>
      <c r="N73" s="36"/>
      <c r="O73" s="36">
        <v>1411877676</v>
      </c>
      <c r="P73" s="295"/>
      <c r="Q73" s="36">
        <v>-1475117125</v>
      </c>
      <c r="R73" s="36"/>
      <c r="S73" s="36">
        <f t="shared" ref="S73:S136" si="3">O73+Q73</f>
        <v>-63239449</v>
      </c>
    </row>
    <row r="74" spans="2:19">
      <c r="B74" s="25" t="s">
        <v>338</v>
      </c>
      <c r="C74" s="294" t="s">
        <v>141</v>
      </c>
      <c r="D74" s="295"/>
      <c r="E74" s="36">
        <v>77375</v>
      </c>
      <c r="F74" s="295"/>
      <c r="G74" s="36">
        <v>452554051</v>
      </c>
      <c r="H74" s="25"/>
      <c r="I74" s="36">
        <v>-509581559</v>
      </c>
      <c r="J74" s="295"/>
      <c r="K74" s="36">
        <f t="shared" si="2"/>
        <v>-57027508</v>
      </c>
      <c r="L74" s="36"/>
      <c r="M74" s="25">
        <v>509075</v>
      </c>
      <c r="N74" s="36"/>
      <c r="O74" s="36">
        <v>3249636603</v>
      </c>
      <c r="P74" s="295"/>
      <c r="Q74" s="36">
        <v>-3352201961</v>
      </c>
      <c r="R74" s="36"/>
      <c r="S74" s="36">
        <f t="shared" si="3"/>
        <v>-102565358</v>
      </c>
    </row>
    <row r="75" spans="2:19">
      <c r="B75" s="25" t="s">
        <v>337</v>
      </c>
      <c r="C75" s="294" t="s">
        <v>506</v>
      </c>
      <c r="D75" s="295"/>
      <c r="E75" s="36">
        <v>1000000</v>
      </c>
      <c r="F75" s="295"/>
      <c r="G75" s="36">
        <v>52013600404</v>
      </c>
      <c r="H75" s="25"/>
      <c r="I75" s="36">
        <v>-45841586394</v>
      </c>
      <c r="J75" s="295"/>
      <c r="K75" s="36">
        <f t="shared" si="2"/>
        <v>6172014010</v>
      </c>
      <c r="L75" s="36"/>
      <c r="M75" s="25">
        <v>1000000</v>
      </c>
      <c r="N75" s="36"/>
      <c r="O75" s="36">
        <v>52013600404</v>
      </c>
      <c r="P75" s="295"/>
      <c r="Q75" s="36">
        <v>-45841586394</v>
      </c>
      <c r="R75" s="36"/>
      <c r="S75" s="36">
        <f t="shared" si="3"/>
        <v>6172014010</v>
      </c>
    </row>
    <row r="76" spans="2:19">
      <c r="B76" s="25" t="s">
        <v>336</v>
      </c>
      <c r="C76" s="294" t="s">
        <v>566</v>
      </c>
      <c r="D76" s="295"/>
      <c r="E76" s="36">
        <v>6021</v>
      </c>
      <c r="F76" s="295"/>
      <c r="G76" s="36">
        <v>49484332</v>
      </c>
      <c r="H76" s="25"/>
      <c r="I76" s="36">
        <v>-50876131</v>
      </c>
      <c r="J76" s="295"/>
      <c r="K76" s="36">
        <f t="shared" si="2"/>
        <v>-1391799</v>
      </c>
      <c r="L76" s="36"/>
      <c r="M76" s="25">
        <v>6021</v>
      </c>
      <c r="N76" s="36"/>
      <c r="O76" s="36">
        <v>49484332</v>
      </c>
      <c r="P76" s="295"/>
      <c r="Q76" s="36">
        <v>-50876131</v>
      </c>
      <c r="R76" s="36"/>
      <c r="S76" s="36">
        <f t="shared" si="3"/>
        <v>-1391799</v>
      </c>
    </row>
    <row r="77" spans="2:19">
      <c r="B77" s="25" t="s">
        <v>335</v>
      </c>
      <c r="C77" s="294" t="s">
        <v>567</v>
      </c>
      <c r="D77" s="295"/>
      <c r="E77" s="36">
        <v>113599</v>
      </c>
      <c r="F77" s="295"/>
      <c r="G77" s="36">
        <v>262090897</v>
      </c>
      <c r="H77" s="25"/>
      <c r="I77" s="36">
        <v>-289924956</v>
      </c>
      <c r="J77" s="295"/>
      <c r="K77" s="36">
        <f t="shared" si="2"/>
        <v>-27834059</v>
      </c>
      <c r="L77" s="36"/>
      <c r="M77" s="25">
        <v>113599</v>
      </c>
      <c r="N77" s="36"/>
      <c r="O77" s="36">
        <v>262090897</v>
      </c>
      <c r="P77" s="295"/>
      <c r="Q77" s="36">
        <v>-289924956</v>
      </c>
      <c r="R77" s="36"/>
      <c r="S77" s="36">
        <f t="shared" si="3"/>
        <v>-27834059</v>
      </c>
    </row>
    <row r="78" spans="2:19">
      <c r="B78" s="25" t="s">
        <v>334</v>
      </c>
      <c r="C78" s="294" t="s">
        <v>177</v>
      </c>
      <c r="D78" s="295"/>
      <c r="E78" s="36">
        <v>36156</v>
      </c>
      <c r="F78" s="295"/>
      <c r="G78" s="36">
        <v>952161539</v>
      </c>
      <c r="H78" s="25"/>
      <c r="I78" s="36">
        <v>-1005956063</v>
      </c>
      <c r="J78" s="295"/>
      <c r="K78" s="36">
        <f t="shared" si="2"/>
        <v>-53794524</v>
      </c>
      <c r="L78" s="36"/>
      <c r="M78" s="25">
        <v>620251</v>
      </c>
      <c r="N78" s="36"/>
      <c r="O78" s="36">
        <v>17540671647</v>
      </c>
      <c r="P78" s="295"/>
      <c r="Q78" s="36">
        <v>-17224390894</v>
      </c>
      <c r="R78" s="36"/>
      <c r="S78" s="36">
        <f t="shared" si="3"/>
        <v>316280753</v>
      </c>
    </row>
    <row r="79" spans="2:19">
      <c r="B79" s="25" t="s">
        <v>333</v>
      </c>
      <c r="C79" s="294" t="s">
        <v>123</v>
      </c>
      <c r="D79" s="295"/>
      <c r="E79" s="36">
        <v>11490</v>
      </c>
      <c r="F79" s="295"/>
      <c r="G79" s="36">
        <v>47850952</v>
      </c>
      <c r="H79" s="25"/>
      <c r="I79" s="36">
        <v>-65148788</v>
      </c>
      <c r="J79" s="295"/>
      <c r="K79" s="36">
        <f t="shared" si="2"/>
        <v>-17297836</v>
      </c>
      <c r="L79" s="36"/>
      <c r="M79" s="25">
        <v>726227</v>
      </c>
      <c r="N79" s="36"/>
      <c r="O79" s="36">
        <v>4312257238</v>
      </c>
      <c r="P79" s="295"/>
      <c r="Q79" s="36">
        <v>-4110381927</v>
      </c>
      <c r="R79" s="36"/>
      <c r="S79" s="36">
        <f t="shared" si="3"/>
        <v>201875311</v>
      </c>
    </row>
    <row r="80" spans="2:19">
      <c r="B80" s="25" t="s">
        <v>332</v>
      </c>
      <c r="C80" s="294" t="s">
        <v>168</v>
      </c>
      <c r="D80" s="295"/>
      <c r="E80" s="36">
        <v>28578</v>
      </c>
      <c r="F80" s="295"/>
      <c r="G80" s="36">
        <v>443365284</v>
      </c>
      <c r="H80" s="25"/>
      <c r="I80" s="36">
        <v>-496792267</v>
      </c>
      <c r="J80" s="295"/>
      <c r="K80" s="36">
        <f t="shared" si="2"/>
        <v>-53426983</v>
      </c>
      <c r="L80" s="36"/>
      <c r="M80" s="25">
        <v>192796</v>
      </c>
      <c r="N80" s="36"/>
      <c r="O80" s="36">
        <v>3418230472</v>
      </c>
      <c r="P80" s="295"/>
      <c r="Q80" s="36">
        <v>-3342913014</v>
      </c>
      <c r="R80" s="36"/>
      <c r="S80" s="36">
        <f t="shared" si="3"/>
        <v>75317458</v>
      </c>
    </row>
    <row r="81" spans="2:19">
      <c r="B81" s="25" t="s">
        <v>419</v>
      </c>
      <c r="C81" s="294" t="s">
        <v>477</v>
      </c>
      <c r="D81" s="295"/>
      <c r="E81" s="36">
        <v>19574</v>
      </c>
      <c r="F81" s="295"/>
      <c r="G81" s="36">
        <v>259611983</v>
      </c>
      <c r="H81" s="25"/>
      <c r="I81" s="36">
        <v>-302131598</v>
      </c>
      <c r="J81" s="295"/>
      <c r="K81" s="36">
        <f t="shared" si="2"/>
        <v>-42519615</v>
      </c>
      <c r="L81" s="36"/>
      <c r="M81" s="25">
        <v>128341</v>
      </c>
      <c r="N81" s="36"/>
      <c r="O81" s="36">
        <v>1950049443</v>
      </c>
      <c r="P81" s="295"/>
      <c r="Q81" s="36">
        <v>-1978713762</v>
      </c>
      <c r="R81" s="36"/>
      <c r="S81" s="36">
        <f t="shared" si="3"/>
        <v>-28664319</v>
      </c>
    </row>
    <row r="82" spans="2:19">
      <c r="B82" s="25" t="s">
        <v>331</v>
      </c>
      <c r="C82" s="294" t="s">
        <v>171</v>
      </c>
      <c r="D82" s="295"/>
      <c r="E82" s="36">
        <v>4098515</v>
      </c>
      <c r="F82" s="295"/>
      <c r="G82" s="36">
        <v>63988923109</v>
      </c>
      <c r="H82" s="25"/>
      <c r="I82" s="36">
        <v>-52723450792</v>
      </c>
      <c r="J82" s="295"/>
      <c r="K82" s="36">
        <f t="shared" si="2"/>
        <v>11265472317</v>
      </c>
      <c r="L82" s="36"/>
      <c r="M82" s="25">
        <v>4214741</v>
      </c>
      <c r="N82" s="36"/>
      <c r="O82" s="36">
        <v>66990037725</v>
      </c>
      <c r="P82" s="295"/>
      <c r="Q82" s="36">
        <v>-55484713381</v>
      </c>
      <c r="R82" s="36"/>
      <c r="S82" s="36">
        <f t="shared" si="3"/>
        <v>11505324344</v>
      </c>
    </row>
    <row r="83" spans="2:19">
      <c r="B83" s="25" t="s">
        <v>330</v>
      </c>
      <c r="C83" s="294" t="s">
        <v>138</v>
      </c>
      <c r="D83" s="295"/>
      <c r="E83" s="36">
        <v>9718</v>
      </c>
      <c r="F83" s="295"/>
      <c r="G83" s="36">
        <v>282430968</v>
      </c>
      <c r="H83" s="25"/>
      <c r="I83" s="36">
        <v>-321667916</v>
      </c>
      <c r="J83" s="295"/>
      <c r="K83" s="36">
        <f t="shared" si="2"/>
        <v>-39236948</v>
      </c>
      <c r="L83" s="36"/>
      <c r="M83" s="25">
        <v>63098</v>
      </c>
      <c r="N83" s="36"/>
      <c r="O83" s="36">
        <v>1999606315</v>
      </c>
      <c r="P83" s="295"/>
      <c r="Q83" s="36">
        <v>-2087640498</v>
      </c>
      <c r="R83" s="36"/>
      <c r="S83" s="36">
        <f t="shared" si="3"/>
        <v>-88034183</v>
      </c>
    </row>
    <row r="84" spans="2:19">
      <c r="B84" s="25" t="s">
        <v>454</v>
      </c>
      <c r="C84" s="294" t="s">
        <v>485</v>
      </c>
      <c r="D84" s="295"/>
      <c r="E84" s="36">
        <v>81345</v>
      </c>
      <c r="F84" s="295"/>
      <c r="G84" s="36">
        <v>274252839</v>
      </c>
      <c r="H84" s="25"/>
      <c r="I84" s="36">
        <v>-268039959</v>
      </c>
      <c r="J84" s="295"/>
      <c r="K84" s="36">
        <f t="shared" si="2"/>
        <v>6212880</v>
      </c>
      <c r="L84" s="36"/>
      <c r="M84" s="25">
        <v>549438</v>
      </c>
      <c r="N84" s="36"/>
      <c r="O84" s="36">
        <v>1915828568</v>
      </c>
      <c r="P84" s="295"/>
      <c r="Q84" s="36">
        <v>-1804866511</v>
      </c>
      <c r="R84" s="36"/>
      <c r="S84" s="36">
        <f t="shared" si="3"/>
        <v>110962057</v>
      </c>
    </row>
    <row r="85" spans="2:19">
      <c r="B85" s="25" t="s">
        <v>329</v>
      </c>
      <c r="C85" s="294" t="s">
        <v>486</v>
      </c>
      <c r="D85" s="295"/>
      <c r="E85" s="36">
        <v>0</v>
      </c>
      <c r="F85" s="295"/>
      <c r="G85" s="36">
        <v>0</v>
      </c>
      <c r="H85" s="25"/>
      <c r="I85" s="36">
        <v>0</v>
      </c>
      <c r="J85" s="295"/>
      <c r="K85" s="36">
        <f t="shared" si="2"/>
        <v>0</v>
      </c>
      <c r="L85" s="36"/>
      <c r="M85" s="25">
        <v>1566</v>
      </c>
      <c r="N85" s="36"/>
      <c r="O85" s="36">
        <v>28316724</v>
      </c>
      <c r="P85" s="295"/>
      <c r="Q85" s="36">
        <v>-29427443</v>
      </c>
      <c r="R85" s="36"/>
      <c r="S85" s="36">
        <f t="shared" si="3"/>
        <v>-1110719</v>
      </c>
    </row>
    <row r="86" spans="2:19">
      <c r="B86" s="25" t="s">
        <v>453</v>
      </c>
      <c r="C86" s="294" t="s">
        <v>159</v>
      </c>
      <c r="D86" s="295"/>
      <c r="E86" s="36">
        <v>391</v>
      </c>
      <c r="F86" s="295"/>
      <c r="G86" s="36">
        <v>7104956</v>
      </c>
      <c r="H86" s="25"/>
      <c r="I86" s="36">
        <v>-8551533</v>
      </c>
      <c r="J86" s="295"/>
      <c r="K86" s="36">
        <f t="shared" si="2"/>
        <v>-1446577</v>
      </c>
      <c r="L86" s="36"/>
      <c r="M86" s="25">
        <v>1525</v>
      </c>
      <c r="N86" s="36"/>
      <c r="O86" s="36">
        <v>35661189</v>
      </c>
      <c r="P86" s="295"/>
      <c r="Q86" s="36">
        <v>-38667733</v>
      </c>
      <c r="R86" s="36"/>
      <c r="S86" s="36">
        <f t="shared" si="3"/>
        <v>-3006544</v>
      </c>
    </row>
    <row r="87" spans="2:19">
      <c r="B87" s="25" t="s">
        <v>452</v>
      </c>
      <c r="C87" s="294" t="s">
        <v>507</v>
      </c>
      <c r="D87" s="295"/>
      <c r="E87" s="36">
        <v>18252</v>
      </c>
      <c r="F87" s="295"/>
      <c r="G87" s="36">
        <v>867557942</v>
      </c>
      <c r="H87" s="25"/>
      <c r="I87" s="36">
        <v>-935591908</v>
      </c>
      <c r="J87" s="295"/>
      <c r="K87" s="36">
        <f t="shared" si="2"/>
        <v>-68033966</v>
      </c>
      <c r="L87" s="36"/>
      <c r="M87" s="25">
        <v>331344</v>
      </c>
      <c r="N87" s="36"/>
      <c r="O87" s="36">
        <v>17660252967</v>
      </c>
      <c r="P87" s="295"/>
      <c r="Q87" s="36">
        <v>-15928581057</v>
      </c>
      <c r="R87" s="36"/>
      <c r="S87" s="36">
        <f t="shared" si="3"/>
        <v>1731671910</v>
      </c>
    </row>
    <row r="88" spans="2:19">
      <c r="B88" s="25" t="s">
        <v>328</v>
      </c>
      <c r="C88" s="294" t="s">
        <v>433</v>
      </c>
      <c r="D88" s="295"/>
      <c r="E88" s="36">
        <v>0</v>
      </c>
      <c r="F88" s="295"/>
      <c r="G88" s="36">
        <v>0</v>
      </c>
      <c r="H88" s="25"/>
      <c r="I88" s="36">
        <v>0</v>
      </c>
      <c r="J88" s="295"/>
      <c r="K88" s="36">
        <f t="shared" si="2"/>
        <v>0</v>
      </c>
      <c r="L88" s="36"/>
      <c r="M88" s="25">
        <v>1728558</v>
      </c>
      <c r="N88" s="36"/>
      <c r="O88" s="36">
        <v>14107022140</v>
      </c>
      <c r="P88" s="295"/>
      <c r="Q88" s="36">
        <v>-16397108073</v>
      </c>
      <c r="R88" s="36"/>
      <c r="S88" s="36">
        <f t="shared" si="3"/>
        <v>-2290085933</v>
      </c>
    </row>
    <row r="89" spans="2:19">
      <c r="B89" s="25" t="s">
        <v>327</v>
      </c>
      <c r="C89" s="294" t="s">
        <v>130</v>
      </c>
      <c r="D89" s="295"/>
      <c r="E89" s="36">
        <v>16565</v>
      </c>
      <c r="F89" s="295"/>
      <c r="G89" s="36">
        <v>181481005</v>
      </c>
      <c r="H89" s="25"/>
      <c r="I89" s="36">
        <v>-185082766</v>
      </c>
      <c r="J89" s="295"/>
      <c r="K89" s="36">
        <f t="shared" si="2"/>
        <v>-3601761</v>
      </c>
      <c r="L89" s="36"/>
      <c r="M89" s="25">
        <v>64909</v>
      </c>
      <c r="N89" s="36"/>
      <c r="O89" s="36">
        <v>681756923</v>
      </c>
      <c r="P89" s="295"/>
      <c r="Q89" s="36">
        <v>-725236177</v>
      </c>
      <c r="R89" s="36"/>
      <c r="S89" s="36">
        <f t="shared" si="3"/>
        <v>-43479254</v>
      </c>
    </row>
    <row r="90" spans="2:19">
      <c r="B90" s="25" t="s">
        <v>326</v>
      </c>
      <c r="C90" s="294" t="s">
        <v>233</v>
      </c>
      <c r="D90" s="295"/>
      <c r="E90" s="36">
        <v>42186</v>
      </c>
      <c r="F90" s="295"/>
      <c r="G90" s="36">
        <v>798773576</v>
      </c>
      <c r="H90" s="25"/>
      <c r="I90" s="36">
        <v>-670077402</v>
      </c>
      <c r="J90" s="295"/>
      <c r="K90" s="36">
        <f t="shared" si="2"/>
        <v>128696174</v>
      </c>
      <c r="L90" s="36"/>
      <c r="M90" s="25">
        <v>293748</v>
      </c>
      <c r="N90" s="36"/>
      <c r="O90" s="36">
        <v>5135015485</v>
      </c>
      <c r="P90" s="295"/>
      <c r="Q90" s="36">
        <v>-4647358404</v>
      </c>
      <c r="R90" s="36"/>
      <c r="S90" s="36">
        <f t="shared" si="3"/>
        <v>487657081</v>
      </c>
    </row>
    <row r="91" spans="2:19">
      <c r="B91" s="25" t="s">
        <v>325</v>
      </c>
      <c r="C91" s="294" t="s">
        <v>230</v>
      </c>
      <c r="D91" s="295"/>
      <c r="E91" s="36">
        <v>13298</v>
      </c>
      <c r="F91" s="295"/>
      <c r="G91" s="36">
        <v>208662778</v>
      </c>
      <c r="H91" s="25"/>
      <c r="I91" s="36">
        <v>-267614160</v>
      </c>
      <c r="J91" s="295"/>
      <c r="K91" s="36">
        <f t="shared" si="2"/>
        <v>-58951382</v>
      </c>
      <c r="L91" s="36"/>
      <c r="M91" s="25">
        <v>311192</v>
      </c>
      <c r="N91" s="36"/>
      <c r="O91" s="36">
        <v>5794941818</v>
      </c>
      <c r="P91" s="295"/>
      <c r="Q91" s="36">
        <v>-6268218650</v>
      </c>
      <c r="R91" s="36"/>
      <c r="S91" s="36">
        <f t="shared" si="3"/>
        <v>-473276832</v>
      </c>
    </row>
    <row r="92" spans="2:19">
      <c r="B92" s="25" t="s">
        <v>324</v>
      </c>
      <c r="C92" s="294" t="s">
        <v>509</v>
      </c>
      <c r="D92" s="295"/>
      <c r="E92" s="36">
        <v>6403</v>
      </c>
      <c r="F92" s="295"/>
      <c r="G92" s="36">
        <v>27750283</v>
      </c>
      <c r="H92" s="25"/>
      <c r="I92" s="36">
        <v>-35168499</v>
      </c>
      <c r="J92" s="295"/>
      <c r="K92" s="36">
        <f t="shared" si="2"/>
        <v>-7418216</v>
      </c>
      <c r="L92" s="36"/>
      <c r="M92" s="25">
        <v>25037</v>
      </c>
      <c r="N92" s="36"/>
      <c r="O92" s="36">
        <v>119625000</v>
      </c>
      <c r="P92" s="295"/>
      <c r="Q92" s="36">
        <v>-137564091</v>
      </c>
      <c r="R92" s="36"/>
      <c r="S92" s="36">
        <f t="shared" si="3"/>
        <v>-17939091</v>
      </c>
    </row>
    <row r="93" spans="2:19">
      <c r="B93" s="25" t="s">
        <v>323</v>
      </c>
      <c r="C93" s="294" t="s">
        <v>487</v>
      </c>
      <c r="D93" s="295"/>
      <c r="E93" s="36">
        <v>0</v>
      </c>
      <c r="F93" s="295"/>
      <c r="G93" s="36">
        <v>0</v>
      </c>
      <c r="H93" s="25"/>
      <c r="I93" s="36">
        <v>0</v>
      </c>
      <c r="J93" s="295"/>
      <c r="K93" s="36">
        <f t="shared" si="2"/>
        <v>0</v>
      </c>
      <c r="L93" s="36"/>
      <c r="M93" s="25">
        <v>252683</v>
      </c>
      <c r="N93" s="36"/>
      <c r="O93" s="36">
        <v>829063770</v>
      </c>
      <c r="P93" s="295"/>
      <c r="Q93" s="36">
        <v>-1425685019</v>
      </c>
      <c r="R93" s="36"/>
      <c r="S93" s="36">
        <f t="shared" si="3"/>
        <v>-596621249</v>
      </c>
    </row>
    <row r="94" spans="2:19">
      <c r="B94" s="25" t="s">
        <v>322</v>
      </c>
      <c r="C94" s="294" t="s">
        <v>402</v>
      </c>
      <c r="D94" s="295"/>
      <c r="E94" s="36">
        <v>63651</v>
      </c>
      <c r="F94" s="295"/>
      <c r="G94" s="36">
        <v>296146616</v>
      </c>
      <c r="H94" s="25"/>
      <c r="I94" s="36">
        <v>-395826290</v>
      </c>
      <c r="J94" s="295"/>
      <c r="K94" s="36">
        <f t="shared" si="2"/>
        <v>-99679674</v>
      </c>
      <c r="L94" s="36"/>
      <c r="M94" s="25">
        <v>399708</v>
      </c>
      <c r="N94" s="36"/>
      <c r="O94" s="36">
        <v>2054143457</v>
      </c>
      <c r="P94" s="295"/>
      <c r="Q94" s="36">
        <v>-2502124655</v>
      </c>
      <c r="R94" s="36"/>
      <c r="S94" s="36">
        <f t="shared" si="3"/>
        <v>-447981198</v>
      </c>
    </row>
    <row r="95" spans="2:19">
      <c r="B95" s="25" t="s">
        <v>321</v>
      </c>
      <c r="C95" s="294" t="s">
        <v>172</v>
      </c>
      <c r="D95" s="295"/>
      <c r="E95" s="36">
        <v>0</v>
      </c>
      <c r="F95" s="295"/>
      <c r="G95" s="36">
        <v>0</v>
      </c>
      <c r="H95" s="25"/>
      <c r="I95" s="36">
        <v>0</v>
      </c>
      <c r="J95" s="295"/>
      <c r="K95" s="36">
        <f t="shared" si="2"/>
        <v>0</v>
      </c>
      <c r="L95" s="36"/>
      <c r="M95" s="25">
        <v>1779546</v>
      </c>
      <c r="N95" s="36"/>
      <c r="O95" s="36">
        <v>99832315246</v>
      </c>
      <c r="P95" s="295"/>
      <c r="Q95" s="36">
        <v>-106473485462</v>
      </c>
      <c r="R95" s="36"/>
      <c r="S95" s="36">
        <f t="shared" si="3"/>
        <v>-6641170216</v>
      </c>
    </row>
    <row r="96" spans="2:19">
      <c r="B96" s="25" t="s">
        <v>320</v>
      </c>
      <c r="C96" s="294" t="s">
        <v>434</v>
      </c>
      <c r="D96" s="295"/>
      <c r="E96" s="36">
        <v>22636</v>
      </c>
      <c r="F96" s="295"/>
      <c r="G96" s="36">
        <v>133059914</v>
      </c>
      <c r="H96" s="25"/>
      <c r="I96" s="36">
        <v>-196640263</v>
      </c>
      <c r="J96" s="295"/>
      <c r="K96" s="36">
        <f t="shared" si="2"/>
        <v>-63580349</v>
      </c>
      <c r="L96" s="36"/>
      <c r="M96" s="25">
        <v>131320</v>
      </c>
      <c r="N96" s="36"/>
      <c r="O96" s="36">
        <v>1007488389</v>
      </c>
      <c r="P96" s="295"/>
      <c r="Q96" s="36">
        <v>-1141183766</v>
      </c>
      <c r="R96" s="36"/>
      <c r="S96" s="36">
        <f t="shared" si="3"/>
        <v>-133695377</v>
      </c>
    </row>
    <row r="97" spans="2:19">
      <c r="B97" s="25" t="s">
        <v>319</v>
      </c>
      <c r="C97" s="294" t="s">
        <v>460</v>
      </c>
      <c r="D97" s="295"/>
      <c r="E97" s="36">
        <v>89521</v>
      </c>
      <c r="F97" s="295"/>
      <c r="G97" s="36">
        <v>299186655</v>
      </c>
      <c r="H97" s="25"/>
      <c r="I97" s="36">
        <v>-372786186</v>
      </c>
      <c r="J97" s="295"/>
      <c r="K97" s="36">
        <f t="shared" si="2"/>
        <v>-73599531</v>
      </c>
      <c r="L97" s="36"/>
      <c r="M97" s="25">
        <v>407390</v>
      </c>
      <c r="N97" s="36"/>
      <c r="O97" s="36">
        <v>1550993469</v>
      </c>
      <c r="P97" s="295"/>
      <c r="Q97" s="36">
        <v>-1696770178</v>
      </c>
      <c r="R97" s="36"/>
      <c r="S97" s="36">
        <f t="shared" si="3"/>
        <v>-145776709</v>
      </c>
    </row>
    <row r="98" spans="2:19">
      <c r="B98" s="25" t="s">
        <v>468</v>
      </c>
      <c r="C98" s="294" t="s">
        <v>112</v>
      </c>
      <c r="D98" s="295"/>
      <c r="E98" s="36">
        <v>137903</v>
      </c>
      <c r="F98" s="295"/>
      <c r="G98" s="36">
        <v>500925608</v>
      </c>
      <c r="H98" s="25"/>
      <c r="I98" s="36">
        <v>-464724541</v>
      </c>
      <c r="J98" s="295"/>
      <c r="K98" s="36">
        <f t="shared" si="2"/>
        <v>36201067</v>
      </c>
      <c r="L98" s="36"/>
      <c r="M98" s="25">
        <v>1135077</v>
      </c>
      <c r="N98" s="36"/>
      <c r="O98" s="36">
        <v>3874883732</v>
      </c>
      <c r="P98" s="295"/>
      <c r="Q98" s="36">
        <v>-3821023129</v>
      </c>
      <c r="R98" s="36"/>
      <c r="S98" s="36">
        <f t="shared" si="3"/>
        <v>53860603</v>
      </c>
    </row>
    <row r="99" spans="2:19">
      <c r="B99" s="25" t="s">
        <v>318</v>
      </c>
      <c r="C99" s="294" t="s">
        <v>90</v>
      </c>
      <c r="D99" s="295"/>
      <c r="E99" s="36">
        <v>2429740</v>
      </c>
      <c r="F99" s="295"/>
      <c r="G99" s="36">
        <v>12587912621</v>
      </c>
      <c r="H99" s="25"/>
      <c r="I99" s="36">
        <v>-14200102693</v>
      </c>
      <c r="J99" s="295"/>
      <c r="K99" s="36">
        <f t="shared" si="2"/>
        <v>-1612190072</v>
      </c>
      <c r="L99" s="36"/>
      <c r="M99" s="25">
        <v>2629500</v>
      </c>
      <c r="N99" s="36"/>
      <c r="O99" s="36">
        <v>13812999886</v>
      </c>
      <c r="P99" s="295"/>
      <c r="Q99" s="36">
        <v>-15363731259</v>
      </c>
      <c r="R99" s="36"/>
      <c r="S99" s="36">
        <f t="shared" si="3"/>
        <v>-1550731373</v>
      </c>
    </row>
    <row r="100" spans="2:19">
      <c r="B100" s="25" t="s">
        <v>317</v>
      </c>
      <c r="C100" s="294" t="s">
        <v>204</v>
      </c>
      <c r="D100" s="295"/>
      <c r="E100" s="36">
        <v>201402</v>
      </c>
      <c r="F100" s="295"/>
      <c r="G100" s="36">
        <v>5607690282</v>
      </c>
      <c r="H100" s="25"/>
      <c r="I100" s="36">
        <v>-4707606507</v>
      </c>
      <c r="J100" s="295"/>
      <c r="K100" s="36">
        <f t="shared" si="2"/>
        <v>900083775</v>
      </c>
      <c r="L100" s="36"/>
      <c r="M100" s="25">
        <v>656634</v>
      </c>
      <c r="N100" s="36"/>
      <c r="O100" s="36">
        <v>17198302500</v>
      </c>
      <c r="P100" s="295"/>
      <c r="Q100" s="36">
        <v>-15327398114</v>
      </c>
      <c r="R100" s="36"/>
      <c r="S100" s="36">
        <f t="shared" si="3"/>
        <v>1870904386</v>
      </c>
    </row>
    <row r="101" spans="2:19">
      <c r="B101" s="25" t="s">
        <v>316</v>
      </c>
      <c r="C101" s="294" t="s">
        <v>137</v>
      </c>
      <c r="D101" s="295"/>
      <c r="E101" s="36">
        <v>121131</v>
      </c>
      <c r="F101" s="295"/>
      <c r="G101" s="36">
        <v>502468177</v>
      </c>
      <c r="H101" s="25"/>
      <c r="I101" s="36">
        <v>-577164275</v>
      </c>
      <c r="J101" s="295"/>
      <c r="K101" s="36">
        <f t="shared" si="2"/>
        <v>-74696098</v>
      </c>
      <c r="L101" s="36"/>
      <c r="M101" s="25">
        <v>404957</v>
      </c>
      <c r="N101" s="36"/>
      <c r="O101" s="36">
        <v>1775118296</v>
      </c>
      <c r="P101" s="295"/>
      <c r="Q101" s="36">
        <v>-1928370921</v>
      </c>
      <c r="R101" s="36"/>
      <c r="S101" s="36">
        <f t="shared" si="3"/>
        <v>-153252625</v>
      </c>
    </row>
    <row r="102" spans="2:19">
      <c r="B102" s="25" t="s">
        <v>410</v>
      </c>
      <c r="C102" s="294" t="s">
        <v>197</v>
      </c>
      <c r="D102" s="295"/>
      <c r="E102" s="36">
        <v>89719</v>
      </c>
      <c r="F102" s="295"/>
      <c r="G102" s="36">
        <v>587192095</v>
      </c>
      <c r="H102" s="25"/>
      <c r="I102" s="36">
        <v>-660417308</v>
      </c>
      <c r="J102" s="295"/>
      <c r="K102" s="36">
        <f t="shared" si="2"/>
        <v>-73225213</v>
      </c>
      <c r="L102" s="36"/>
      <c r="M102" s="25">
        <v>318742</v>
      </c>
      <c r="N102" s="36"/>
      <c r="O102" s="36">
        <v>2215499810</v>
      </c>
      <c r="P102" s="295"/>
      <c r="Q102" s="36">
        <v>-2346363964</v>
      </c>
      <c r="R102" s="36"/>
      <c r="S102" s="36">
        <f t="shared" si="3"/>
        <v>-130864154</v>
      </c>
    </row>
    <row r="103" spans="2:19">
      <c r="B103" s="25" t="s">
        <v>315</v>
      </c>
      <c r="C103" s="294" t="s">
        <v>478</v>
      </c>
      <c r="D103" s="295"/>
      <c r="E103" s="36">
        <v>526553</v>
      </c>
      <c r="F103" s="295"/>
      <c r="G103" s="36">
        <v>605845600</v>
      </c>
      <c r="H103" s="25"/>
      <c r="I103" s="36">
        <v>-670790407</v>
      </c>
      <c r="J103" s="295"/>
      <c r="K103" s="36">
        <f t="shared" si="2"/>
        <v>-64944807</v>
      </c>
      <c r="L103" s="36"/>
      <c r="M103" s="25">
        <v>8271076</v>
      </c>
      <c r="N103" s="36"/>
      <c r="O103" s="36">
        <v>9627125110</v>
      </c>
      <c r="P103" s="295"/>
      <c r="Q103" s="36">
        <v>-10836144973</v>
      </c>
      <c r="R103" s="36"/>
      <c r="S103" s="36">
        <f t="shared" si="3"/>
        <v>-1209019863</v>
      </c>
    </row>
    <row r="104" spans="2:19">
      <c r="B104" s="25" t="s">
        <v>314</v>
      </c>
      <c r="C104" s="294" t="s">
        <v>195</v>
      </c>
      <c r="D104" s="295"/>
      <c r="E104" s="36">
        <v>109134</v>
      </c>
      <c r="F104" s="295"/>
      <c r="G104" s="36">
        <v>521696284</v>
      </c>
      <c r="H104" s="25"/>
      <c r="I104" s="36">
        <v>-553978119</v>
      </c>
      <c r="J104" s="295"/>
      <c r="K104" s="36">
        <f t="shared" si="2"/>
        <v>-32281835</v>
      </c>
      <c r="L104" s="36"/>
      <c r="M104" s="25">
        <v>997597</v>
      </c>
      <c r="N104" s="36"/>
      <c r="O104" s="36">
        <v>4773235103</v>
      </c>
      <c r="P104" s="295"/>
      <c r="Q104" s="36">
        <v>-5063079275</v>
      </c>
      <c r="R104" s="36"/>
      <c r="S104" s="36">
        <f t="shared" si="3"/>
        <v>-289844172</v>
      </c>
    </row>
    <row r="105" spans="2:19">
      <c r="B105" s="25" t="s">
        <v>313</v>
      </c>
      <c r="C105" s="294" t="s">
        <v>488</v>
      </c>
      <c r="D105" s="295"/>
      <c r="E105" s="36">
        <v>0</v>
      </c>
      <c r="F105" s="295"/>
      <c r="G105" s="36">
        <v>0</v>
      </c>
      <c r="H105" s="25"/>
      <c r="I105" s="36">
        <v>0</v>
      </c>
      <c r="J105" s="295"/>
      <c r="K105" s="36">
        <f t="shared" si="2"/>
        <v>0</v>
      </c>
      <c r="L105" s="36"/>
      <c r="M105" s="25">
        <v>89832</v>
      </c>
      <c r="N105" s="36"/>
      <c r="O105" s="36">
        <v>220406034</v>
      </c>
      <c r="P105" s="295"/>
      <c r="Q105" s="36">
        <v>-289364453</v>
      </c>
      <c r="R105" s="36"/>
      <c r="S105" s="36">
        <f t="shared" si="3"/>
        <v>-68958419</v>
      </c>
    </row>
    <row r="106" spans="2:19">
      <c r="B106" s="25" t="s">
        <v>412</v>
      </c>
      <c r="C106" s="294" t="s">
        <v>479</v>
      </c>
      <c r="D106" s="295"/>
      <c r="E106" s="36">
        <v>56929</v>
      </c>
      <c r="F106" s="295"/>
      <c r="G106" s="36">
        <v>211801122</v>
      </c>
      <c r="H106" s="25"/>
      <c r="I106" s="36">
        <v>-235593538</v>
      </c>
      <c r="J106" s="295"/>
      <c r="K106" s="36">
        <f t="shared" si="2"/>
        <v>-23792416</v>
      </c>
      <c r="L106" s="36"/>
      <c r="M106" s="25">
        <v>221591</v>
      </c>
      <c r="N106" s="36"/>
      <c r="O106" s="36">
        <v>828723118</v>
      </c>
      <c r="P106" s="295"/>
      <c r="Q106" s="36">
        <v>-932837233</v>
      </c>
      <c r="R106" s="36"/>
      <c r="S106" s="36">
        <f t="shared" si="3"/>
        <v>-104114115</v>
      </c>
    </row>
    <row r="107" spans="2:19">
      <c r="B107" s="25" t="s">
        <v>451</v>
      </c>
      <c r="C107" s="294" t="s">
        <v>152</v>
      </c>
      <c r="D107" s="295"/>
      <c r="E107" s="36">
        <v>20097</v>
      </c>
      <c r="F107" s="295"/>
      <c r="G107" s="36">
        <v>692188684</v>
      </c>
      <c r="H107" s="25"/>
      <c r="I107" s="36">
        <v>-694213062</v>
      </c>
      <c r="J107" s="295"/>
      <c r="K107" s="36">
        <f t="shared" si="2"/>
        <v>-2024378</v>
      </c>
      <c r="L107" s="36"/>
      <c r="M107" s="25">
        <v>451041</v>
      </c>
      <c r="N107" s="36"/>
      <c r="O107" s="36">
        <v>15417356001</v>
      </c>
      <c r="P107" s="295"/>
      <c r="Q107" s="36">
        <v>-15555249225</v>
      </c>
      <c r="R107" s="36"/>
      <c r="S107" s="36">
        <f t="shared" si="3"/>
        <v>-137893224</v>
      </c>
    </row>
    <row r="108" spans="2:19">
      <c r="B108" s="25" t="s">
        <v>312</v>
      </c>
      <c r="C108" s="294" t="s">
        <v>154</v>
      </c>
      <c r="D108" s="295"/>
      <c r="E108" s="36">
        <v>110957</v>
      </c>
      <c r="F108" s="295"/>
      <c r="G108" s="36">
        <v>485130422</v>
      </c>
      <c r="H108" s="25"/>
      <c r="I108" s="36">
        <v>-654562651</v>
      </c>
      <c r="J108" s="295"/>
      <c r="K108" s="36">
        <f t="shared" si="2"/>
        <v>-169432229</v>
      </c>
      <c r="L108" s="36"/>
      <c r="M108" s="25">
        <v>257655</v>
      </c>
      <c r="N108" s="36"/>
      <c r="O108" s="36">
        <v>1315588116</v>
      </c>
      <c r="P108" s="295"/>
      <c r="Q108" s="36">
        <v>-1522287935</v>
      </c>
      <c r="R108" s="36"/>
      <c r="S108" s="36">
        <f t="shared" si="3"/>
        <v>-206699819</v>
      </c>
    </row>
    <row r="109" spans="2:19">
      <c r="B109" s="25" t="s">
        <v>311</v>
      </c>
      <c r="C109" s="294" t="s">
        <v>118</v>
      </c>
      <c r="D109" s="295"/>
      <c r="E109" s="36">
        <v>16565</v>
      </c>
      <c r="F109" s="295"/>
      <c r="G109" s="36">
        <v>227960523</v>
      </c>
      <c r="H109" s="25"/>
      <c r="I109" s="36">
        <v>-323549194</v>
      </c>
      <c r="J109" s="295"/>
      <c r="K109" s="36">
        <f t="shared" si="2"/>
        <v>-95588671</v>
      </c>
      <c r="L109" s="36"/>
      <c r="M109" s="25">
        <v>48488</v>
      </c>
      <c r="N109" s="36"/>
      <c r="O109" s="36">
        <v>849707169</v>
      </c>
      <c r="P109" s="295"/>
      <c r="Q109" s="36">
        <v>-943913621</v>
      </c>
      <c r="R109" s="36"/>
      <c r="S109" s="36">
        <f t="shared" si="3"/>
        <v>-94206452</v>
      </c>
    </row>
    <row r="110" spans="2:19">
      <c r="B110" s="25" t="s">
        <v>310</v>
      </c>
      <c r="C110" s="294" t="s">
        <v>187</v>
      </c>
      <c r="D110" s="295"/>
      <c r="E110" s="36">
        <v>329222</v>
      </c>
      <c r="F110" s="295"/>
      <c r="G110" s="36">
        <v>7163063617</v>
      </c>
      <c r="H110" s="25"/>
      <c r="I110" s="36">
        <v>-6493123000</v>
      </c>
      <c r="J110" s="295"/>
      <c r="K110" s="36">
        <f t="shared" si="2"/>
        <v>669940617</v>
      </c>
      <c r="L110" s="36"/>
      <c r="M110" s="25">
        <v>521546</v>
      </c>
      <c r="N110" s="36"/>
      <c r="O110" s="36">
        <v>11536095670</v>
      </c>
      <c r="P110" s="295"/>
      <c r="Q110" s="36">
        <v>-10253780083</v>
      </c>
      <c r="R110" s="36"/>
      <c r="S110" s="36">
        <f t="shared" si="3"/>
        <v>1282315587</v>
      </c>
    </row>
    <row r="111" spans="2:19">
      <c r="B111" s="25" t="s">
        <v>309</v>
      </c>
      <c r="C111" s="294" t="s">
        <v>489</v>
      </c>
      <c r="D111" s="295"/>
      <c r="E111" s="36">
        <v>352835</v>
      </c>
      <c r="F111" s="295"/>
      <c r="G111" s="36">
        <v>1230216696</v>
      </c>
      <c r="H111" s="25"/>
      <c r="I111" s="36">
        <v>-1285420666</v>
      </c>
      <c r="J111" s="295"/>
      <c r="K111" s="36">
        <f t="shared" si="2"/>
        <v>-55203970</v>
      </c>
      <c r="L111" s="36"/>
      <c r="M111" s="25">
        <v>1183600</v>
      </c>
      <c r="N111" s="36"/>
      <c r="O111" s="36">
        <v>3955046354</v>
      </c>
      <c r="P111" s="295"/>
      <c r="Q111" s="36">
        <v>-4315286103</v>
      </c>
      <c r="R111" s="36"/>
      <c r="S111" s="36">
        <f t="shared" si="3"/>
        <v>-360239749</v>
      </c>
    </row>
    <row r="112" spans="2:19">
      <c r="B112" s="25" t="s">
        <v>308</v>
      </c>
      <c r="C112" s="294" t="s">
        <v>120</v>
      </c>
      <c r="D112" s="295"/>
      <c r="E112" s="36">
        <v>3348</v>
      </c>
      <c r="F112" s="295"/>
      <c r="G112" s="36">
        <v>28777821</v>
      </c>
      <c r="H112" s="25"/>
      <c r="I112" s="36">
        <v>-25030929</v>
      </c>
      <c r="J112" s="295"/>
      <c r="K112" s="36">
        <f t="shared" si="2"/>
        <v>3746892</v>
      </c>
      <c r="L112" s="36"/>
      <c r="M112" s="25">
        <v>12658</v>
      </c>
      <c r="N112" s="36"/>
      <c r="O112" s="36">
        <v>104844495</v>
      </c>
      <c r="P112" s="295"/>
      <c r="Q112" s="36">
        <v>-103192834</v>
      </c>
      <c r="R112" s="36"/>
      <c r="S112" s="36">
        <f t="shared" si="3"/>
        <v>1651661</v>
      </c>
    </row>
    <row r="113" spans="2:19">
      <c r="B113" s="25" t="s">
        <v>307</v>
      </c>
      <c r="C113" s="294" t="s">
        <v>480</v>
      </c>
      <c r="D113" s="295"/>
      <c r="E113" s="36">
        <v>0</v>
      </c>
      <c r="F113" s="295"/>
      <c r="G113" s="36">
        <v>0</v>
      </c>
      <c r="H113" s="25"/>
      <c r="I113" s="36">
        <v>0</v>
      </c>
      <c r="J113" s="295"/>
      <c r="K113" s="36">
        <f t="shared" si="2"/>
        <v>0</v>
      </c>
      <c r="L113" s="36"/>
      <c r="M113" s="25">
        <v>213189</v>
      </c>
      <c r="N113" s="36"/>
      <c r="O113" s="36">
        <v>1161735258</v>
      </c>
      <c r="P113" s="295"/>
      <c r="Q113" s="36">
        <v>-1196996775</v>
      </c>
      <c r="R113" s="36"/>
      <c r="S113" s="36">
        <f t="shared" si="3"/>
        <v>-35261517</v>
      </c>
    </row>
    <row r="114" spans="2:19">
      <c r="B114" s="25" t="s">
        <v>306</v>
      </c>
      <c r="C114" s="294" t="s">
        <v>151</v>
      </c>
      <c r="D114" s="295"/>
      <c r="E114" s="36">
        <v>126907</v>
      </c>
      <c r="F114" s="295"/>
      <c r="G114" s="36">
        <v>1893708122</v>
      </c>
      <c r="H114" s="25"/>
      <c r="I114" s="36">
        <v>-2392825990</v>
      </c>
      <c r="J114" s="295"/>
      <c r="K114" s="36">
        <f t="shared" si="2"/>
        <v>-499117868</v>
      </c>
      <c r="L114" s="36"/>
      <c r="M114" s="25">
        <v>238544</v>
      </c>
      <c r="N114" s="36"/>
      <c r="O114" s="36">
        <v>3933018837</v>
      </c>
      <c r="P114" s="295"/>
      <c r="Q114" s="36">
        <v>-4501878112</v>
      </c>
      <c r="R114" s="36"/>
      <c r="S114" s="36">
        <f t="shared" si="3"/>
        <v>-568859275</v>
      </c>
    </row>
    <row r="115" spans="2:19">
      <c r="B115" s="25" t="s">
        <v>305</v>
      </c>
      <c r="C115" s="294" t="s">
        <v>150</v>
      </c>
      <c r="D115" s="295"/>
      <c r="E115" s="36">
        <v>22910</v>
      </c>
      <c r="F115" s="295"/>
      <c r="G115" s="36">
        <v>407825459</v>
      </c>
      <c r="H115" s="25"/>
      <c r="I115" s="36">
        <v>-432045658</v>
      </c>
      <c r="J115" s="295"/>
      <c r="K115" s="36">
        <f t="shared" si="2"/>
        <v>-24220199</v>
      </c>
      <c r="L115" s="36"/>
      <c r="M115" s="25">
        <v>2103397</v>
      </c>
      <c r="N115" s="36"/>
      <c r="O115" s="36">
        <v>35547300350</v>
      </c>
      <c r="P115" s="295"/>
      <c r="Q115" s="36">
        <v>-44846096501</v>
      </c>
      <c r="R115" s="36"/>
      <c r="S115" s="36">
        <f t="shared" si="3"/>
        <v>-9298796151</v>
      </c>
    </row>
    <row r="116" spans="2:19">
      <c r="B116" s="25" t="s">
        <v>304</v>
      </c>
      <c r="C116" s="294" t="s">
        <v>510</v>
      </c>
      <c r="D116" s="295"/>
      <c r="E116" s="36">
        <v>35212</v>
      </c>
      <c r="F116" s="295"/>
      <c r="G116" s="36">
        <v>322546532</v>
      </c>
      <c r="H116" s="25"/>
      <c r="I116" s="36">
        <v>-443422190</v>
      </c>
      <c r="J116" s="295"/>
      <c r="K116" s="36">
        <f t="shared" si="2"/>
        <v>-120875658</v>
      </c>
      <c r="L116" s="36"/>
      <c r="M116" s="25">
        <v>60209</v>
      </c>
      <c r="N116" s="36"/>
      <c r="O116" s="36">
        <v>612085468</v>
      </c>
      <c r="P116" s="295"/>
      <c r="Q116" s="36">
        <v>-758207615</v>
      </c>
      <c r="R116" s="36"/>
      <c r="S116" s="36">
        <f t="shared" si="3"/>
        <v>-146122147</v>
      </c>
    </row>
    <row r="117" spans="2:19">
      <c r="B117" s="25" t="s">
        <v>303</v>
      </c>
      <c r="C117" s="294" t="s">
        <v>435</v>
      </c>
      <c r="D117" s="295"/>
      <c r="E117" s="36">
        <v>82436</v>
      </c>
      <c r="F117" s="295"/>
      <c r="G117" s="36">
        <v>429087856</v>
      </c>
      <c r="H117" s="25"/>
      <c r="I117" s="36">
        <v>-638917178</v>
      </c>
      <c r="J117" s="295"/>
      <c r="K117" s="36">
        <f t="shared" si="2"/>
        <v>-209829322</v>
      </c>
      <c r="L117" s="36"/>
      <c r="M117" s="25">
        <v>546066</v>
      </c>
      <c r="N117" s="36"/>
      <c r="O117" s="36">
        <v>3570864187</v>
      </c>
      <c r="P117" s="295"/>
      <c r="Q117" s="36">
        <v>-4234575924</v>
      </c>
      <c r="R117" s="36"/>
      <c r="S117" s="36">
        <f t="shared" si="3"/>
        <v>-663711737</v>
      </c>
    </row>
    <row r="118" spans="2:19">
      <c r="B118" s="25" t="s">
        <v>302</v>
      </c>
      <c r="C118" s="294" t="s">
        <v>129</v>
      </c>
      <c r="D118" s="295"/>
      <c r="E118" s="36">
        <v>47417</v>
      </c>
      <c r="F118" s="295"/>
      <c r="G118" s="36">
        <v>315876095</v>
      </c>
      <c r="H118" s="25"/>
      <c r="I118" s="36">
        <v>-370266417</v>
      </c>
      <c r="J118" s="295"/>
      <c r="K118" s="36">
        <f t="shared" si="2"/>
        <v>-54390322</v>
      </c>
      <c r="L118" s="36"/>
      <c r="M118" s="25">
        <v>305269</v>
      </c>
      <c r="N118" s="36"/>
      <c r="O118" s="36">
        <v>2153675146</v>
      </c>
      <c r="P118" s="295"/>
      <c r="Q118" s="36">
        <v>-2386808351</v>
      </c>
      <c r="R118" s="36"/>
      <c r="S118" s="36">
        <f t="shared" si="3"/>
        <v>-233133205</v>
      </c>
    </row>
    <row r="119" spans="2:19">
      <c r="B119" s="25" t="s">
        <v>301</v>
      </c>
      <c r="C119" s="294" t="s">
        <v>226</v>
      </c>
      <c r="D119" s="295"/>
      <c r="E119" s="36">
        <v>40859</v>
      </c>
      <c r="F119" s="295"/>
      <c r="G119" s="36">
        <v>216565971</v>
      </c>
      <c r="H119" s="25"/>
      <c r="I119" s="36">
        <v>-242137218</v>
      </c>
      <c r="J119" s="295"/>
      <c r="K119" s="36">
        <f t="shared" si="2"/>
        <v>-25571247</v>
      </c>
      <c r="L119" s="36"/>
      <c r="M119" s="25">
        <v>109758</v>
      </c>
      <c r="N119" s="36"/>
      <c r="O119" s="36">
        <v>616516793</v>
      </c>
      <c r="P119" s="295"/>
      <c r="Q119" s="36">
        <v>-651016855</v>
      </c>
      <c r="R119" s="36"/>
      <c r="S119" s="36">
        <f t="shared" si="3"/>
        <v>-34500062</v>
      </c>
    </row>
    <row r="120" spans="2:19">
      <c r="B120" s="25" t="s">
        <v>300</v>
      </c>
      <c r="C120" s="294" t="s">
        <v>116</v>
      </c>
      <c r="D120" s="295"/>
      <c r="E120" s="36">
        <v>44915</v>
      </c>
      <c r="F120" s="295"/>
      <c r="G120" s="36">
        <v>807220651</v>
      </c>
      <c r="H120" s="25"/>
      <c r="I120" s="36">
        <v>-794505781</v>
      </c>
      <c r="J120" s="295"/>
      <c r="K120" s="36">
        <f t="shared" si="2"/>
        <v>12714870</v>
      </c>
      <c r="L120" s="36"/>
      <c r="M120" s="25">
        <v>318298</v>
      </c>
      <c r="N120" s="36"/>
      <c r="O120" s="36">
        <v>5244732500</v>
      </c>
      <c r="P120" s="295"/>
      <c r="Q120" s="36">
        <v>-5631474008</v>
      </c>
      <c r="R120" s="36"/>
      <c r="S120" s="36">
        <f t="shared" si="3"/>
        <v>-386741508</v>
      </c>
    </row>
    <row r="121" spans="2:19">
      <c r="B121" s="25" t="s">
        <v>299</v>
      </c>
      <c r="C121" s="294" t="s">
        <v>227</v>
      </c>
      <c r="D121" s="295"/>
      <c r="E121" s="36">
        <v>827226</v>
      </c>
      <c r="F121" s="295"/>
      <c r="G121" s="36">
        <v>24036710950</v>
      </c>
      <c r="H121" s="25"/>
      <c r="I121" s="36">
        <v>-27861274111</v>
      </c>
      <c r="J121" s="295"/>
      <c r="K121" s="36">
        <f t="shared" si="2"/>
        <v>-3824563161</v>
      </c>
      <c r="L121" s="36"/>
      <c r="M121" s="25">
        <v>840209</v>
      </c>
      <c r="N121" s="36"/>
      <c r="O121" s="36">
        <v>24453058042</v>
      </c>
      <c r="P121" s="295"/>
      <c r="Q121" s="36">
        <v>-28298040985</v>
      </c>
      <c r="R121" s="36"/>
      <c r="S121" s="36">
        <f t="shared" si="3"/>
        <v>-3844982943</v>
      </c>
    </row>
    <row r="122" spans="2:19">
      <c r="B122" s="25" t="s">
        <v>298</v>
      </c>
      <c r="C122" s="294" t="s">
        <v>117</v>
      </c>
      <c r="D122" s="295"/>
      <c r="E122" s="36">
        <v>4312</v>
      </c>
      <c r="F122" s="295"/>
      <c r="G122" s="36">
        <v>59512487</v>
      </c>
      <c r="H122" s="25"/>
      <c r="I122" s="36">
        <v>-65780262</v>
      </c>
      <c r="J122" s="295"/>
      <c r="K122" s="36">
        <f t="shared" si="2"/>
        <v>-6267775</v>
      </c>
      <c r="L122" s="36"/>
      <c r="M122" s="25">
        <v>30617</v>
      </c>
      <c r="N122" s="36"/>
      <c r="O122" s="36">
        <v>438520642</v>
      </c>
      <c r="P122" s="295"/>
      <c r="Q122" s="36">
        <v>-467471108</v>
      </c>
      <c r="R122" s="36"/>
      <c r="S122" s="36">
        <f t="shared" si="3"/>
        <v>-28950466</v>
      </c>
    </row>
    <row r="123" spans="2:19">
      <c r="B123" s="25" t="s">
        <v>466</v>
      </c>
      <c r="C123" s="294" t="s">
        <v>461</v>
      </c>
      <c r="D123" s="295"/>
      <c r="E123" s="36">
        <v>191624</v>
      </c>
      <c r="F123" s="295"/>
      <c r="G123" s="36">
        <v>4291079165</v>
      </c>
      <c r="H123" s="25"/>
      <c r="I123" s="36">
        <v>-4235416348</v>
      </c>
      <c r="J123" s="295"/>
      <c r="K123" s="36">
        <f t="shared" si="2"/>
        <v>55662817</v>
      </c>
      <c r="L123" s="36"/>
      <c r="M123" s="25">
        <v>867789</v>
      </c>
      <c r="N123" s="36"/>
      <c r="O123" s="36">
        <v>19504275458</v>
      </c>
      <c r="P123" s="295"/>
      <c r="Q123" s="36">
        <v>-19162481444</v>
      </c>
      <c r="R123" s="36"/>
      <c r="S123" s="36">
        <f t="shared" si="3"/>
        <v>341794014</v>
      </c>
    </row>
    <row r="124" spans="2:19">
      <c r="B124" s="25" t="s">
        <v>450</v>
      </c>
      <c r="C124" s="294" t="s">
        <v>135</v>
      </c>
      <c r="D124" s="295"/>
      <c r="E124" s="36">
        <v>0</v>
      </c>
      <c r="F124" s="295"/>
      <c r="G124" s="36">
        <v>0</v>
      </c>
      <c r="H124" s="25"/>
      <c r="I124" s="36">
        <v>0</v>
      </c>
      <c r="J124" s="295"/>
      <c r="K124" s="36">
        <f t="shared" si="2"/>
        <v>0</v>
      </c>
      <c r="L124" s="36"/>
      <c r="M124" s="25">
        <v>23885</v>
      </c>
      <c r="N124" s="36"/>
      <c r="O124" s="36">
        <v>1389521524</v>
      </c>
      <c r="P124" s="295"/>
      <c r="Q124" s="36">
        <v>-1698196506</v>
      </c>
      <c r="R124" s="36"/>
      <c r="S124" s="36">
        <f t="shared" si="3"/>
        <v>-308674982</v>
      </c>
    </row>
    <row r="125" spans="2:19">
      <c r="B125" s="25" t="s">
        <v>297</v>
      </c>
      <c r="C125" s="294" t="s">
        <v>189</v>
      </c>
      <c r="D125" s="295"/>
      <c r="E125" s="36">
        <v>6609</v>
      </c>
      <c r="F125" s="295"/>
      <c r="G125" s="36">
        <v>523251684</v>
      </c>
      <c r="H125" s="25"/>
      <c r="I125" s="36">
        <v>-612175724</v>
      </c>
      <c r="J125" s="295"/>
      <c r="K125" s="36">
        <f t="shared" si="2"/>
        <v>-88924040</v>
      </c>
      <c r="L125" s="36"/>
      <c r="M125" s="25">
        <v>56295</v>
      </c>
      <c r="N125" s="36"/>
      <c r="O125" s="36">
        <v>4842872913</v>
      </c>
      <c r="P125" s="295"/>
      <c r="Q125" s="36">
        <v>-5215326209</v>
      </c>
      <c r="R125" s="36"/>
      <c r="S125" s="36">
        <f t="shared" si="3"/>
        <v>-372453296</v>
      </c>
    </row>
    <row r="126" spans="2:19">
      <c r="B126" s="25" t="s">
        <v>409</v>
      </c>
      <c r="C126" s="294" t="s">
        <v>490</v>
      </c>
      <c r="D126" s="295"/>
      <c r="E126" s="36">
        <v>28897</v>
      </c>
      <c r="F126" s="295"/>
      <c r="G126" s="36">
        <v>388424534</v>
      </c>
      <c r="H126" s="25"/>
      <c r="I126" s="36">
        <v>-460940906</v>
      </c>
      <c r="J126" s="295"/>
      <c r="K126" s="36">
        <f t="shared" si="2"/>
        <v>-72516372</v>
      </c>
      <c r="L126" s="36"/>
      <c r="M126" s="25">
        <v>182328</v>
      </c>
      <c r="N126" s="36"/>
      <c r="O126" s="36">
        <v>2722694371</v>
      </c>
      <c r="P126" s="295"/>
      <c r="Q126" s="36">
        <v>-2910276400</v>
      </c>
      <c r="R126" s="36"/>
      <c r="S126" s="36">
        <f t="shared" si="3"/>
        <v>-187582029</v>
      </c>
    </row>
    <row r="127" spans="2:19">
      <c r="B127" s="25" t="s">
        <v>296</v>
      </c>
      <c r="C127" s="294" t="s">
        <v>491</v>
      </c>
      <c r="D127" s="295"/>
      <c r="E127" s="36">
        <v>48774</v>
      </c>
      <c r="F127" s="295"/>
      <c r="G127" s="36">
        <v>794475700</v>
      </c>
      <c r="H127" s="25"/>
      <c r="I127" s="36">
        <v>-874700612</v>
      </c>
      <c r="J127" s="295"/>
      <c r="K127" s="36">
        <f t="shared" si="2"/>
        <v>-80224912</v>
      </c>
      <c r="L127" s="36"/>
      <c r="M127" s="25">
        <v>337091</v>
      </c>
      <c r="N127" s="36"/>
      <c r="O127" s="36">
        <v>5514728197</v>
      </c>
      <c r="P127" s="295"/>
      <c r="Q127" s="36">
        <v>-6037156604</v>
      </c>
      <c r="R127" s="36"/>
      <c r="S127" s="36">
        <f t="shared" si="3"/>
        <v>-522428407</v>
      </c>
    </row>
    <row r="128" spans="2:19">
      <c r="B128" s="25" t="s">
        <v>295</v>
      </c>
      <c r="C128" s="294" t="s">
        <v>102</v>
      </c>
      <c r="D128" s="295"/>
      <c r="E128" s="36">
        <v>167877</v>
      </c>
      <c r="F128" s="295"/>
      <c r="G128" s="36">
        <v>4551325693</v>
      </c>
      <c r="H128" s="25"/>
      <c r="I128" s="36">
        <v>-5136435261</v>
      </c>
      <c r="J128" s="295"/>
      <c r="K128" s="36">
        <f t="shared" si="2"/>
        <v>-585109568</v>
      </c>
      <c r="L128" s="36"/>
      <c r="M128" s="25">
        <v>1879012</v>
      </c>
      <c r="N128" s="36"/>
      <c r="O128" s="36">
        <v>56224297115</v>
      </c>
      <c r="P128" s="295"/>
      <c r="Q128" s="36">
        <v>-57566590825</v>
      </c>
      <c r="R128" s="36"/>
      <c r="S128" s="36">
        <f t="shared" si="3"/>
        <v>-1342293710</v>
      </c>
    </row>
    <row r="129" spans="2:19">
      <c r="B129" s="25" t="s">
        <v>294</v>
      </c>
      <c r="C129" s="294" t="s">
        <v>104</v>
      </c>
      <c r="D129" s="295"/>
      <c r="E129" s="36">
        <v>46002</v>
      </c>
      <c r="F129" s="295"/>
      <c r="G129" s="36">
        <v>1316519149</v>
      </c>
      <c r="H129" s="25"/>
      <c r="I129" s="36">
        <v>-1883211534</v>
      </c>
      <c r="J129" s="295"/>
      <c r="K129" s="36">
        <f t="shared" si="2"/>
        <v>-566692385</v>
      </c>
      <c r="L129" s="36"/>
      <c r="M129" s="25">
        <v>304211</v>
      </c>
      <c r="N129" s="36"/>
      <c r="O129" s="36">
        <v>10267397177</v>
      </c>
      <c r="P129" s="295"/>
      <c r="Q129" s="36">
        <v>-12490454432</v>
      </c>
      <c r="R129" s="36"/>
      <c r="S129" s="36">
        <f t="shared" si="3"/>
        <v>-2223057255</v>
      </c>
    </row>
    <row r="130" spans="2:19">
      <c r="B130" s="25" t="s">
        <v>449</v>
      </c>
      <c r="C130" s="294" t="s">
        <v>492</v>
      </c>
      <c r="D130" s="295"/>
      <c r="E130" s="36">
        <v>13520</v>
      </c>
      <c r="F130" s="295"/>
      <c r="G130" s="36">
        <v>371231898</v>
      </c>
      <c r="H130" s="25"/>
      <c r="I130" s="36">
        <v>-370926106</v>
      </c>
      <c r="J130" s="295"/>
      <c r="K130" s="36">
        <f t="shared" si="2"/>
        <v>305792</v>
      </c>
      <c r="L130" s="36"/>
      <c r="M130" s="25">
        <v>87810</v>
      </c>
      <c r="N130" s="36"/>
      <c r="O130" s="36">
        <v>2584051069</v>
      </c>
      <c r="P130" s="295"/>
      <c r="Q130" s="36">
        <v>-2398824084</v>
      </c>
      <c r="R130" s="36"/>
      <c r="S130" s="36">
        <f t="shared" si="3"/>
        <v>185226985</v>
      </c>
    </row>
    <row r="131" spans="2:19">
      <c r="B131" s="25" t="s">
        <v>293</v>
      </c>
      <c r="C131" s="294" t="s">
        <v>179</v>
      </c>
      <c r="D131" s="295"/>
      <c r="E131" s="36">
        <v>57055</v>
      </c>
      <c r="F131" s="295"/>
      <c r="G131" s="36">
        <v>1234222745</v>
      </c>
      <c r="H131" s="25"/>
      <c r="I131" s="36">
        <v>-1411312207</v>
      </c>
      <c r="J131" s="295"/>
      <c r="K131" s="36">
        <f t="shared" si="2"/>
        <v>-177089462</v>
      </c>
      <c r="L131" s="36"/>
      <c r="M131" s="25">
        <v>395838</v>
      </c>
      <c r="N131" s="36"/>
      <c r="O131" s="36">
        <v>9012999412</v>
      </c>
      <c r="P131" s="295"/>
      <c r="Q131" s="36">
        <v>-9807528803</v>
      </c>
      <c r="R131" s="36"/>
      <c r="S131" s="36">
        <f t="shared" si="3"/>
        <v>-794529391</v>
      </c>
    </row>
    <row r="132" spans="2:19">
      <c r="B132" s="25" t="s">
        <v>292</v>
      </c>
      <c r="C132" s="294" t="s">
        <v>181</v>
      </c>
      <c r="D132" s="295"/>
      <c r="E132" s="36">
        <v>6525</v>
      </c>
      <c r="F132" s="295"/>
      <c r="G132" s="36">
        <v>374794898</v>
      </c>
      <c r="H132" s="25"/>
      <c r="I132" s="36">
        <v>-376356790</v>
      </c>
      <c r="J132" s="295"/>
      <c r="K132" s="36">
        <f t="shared" si="2"/>
        <v>-1561892</v>
      </c>
      <c r="L132" s="36"/>
      <c r="M132" s="25">
        <v>42597</v>
      </c>
      <c r="N132" s="36"/>
      <c r="O132" s="36">
        <v>2430537556</v>
      </c>
      <c r="P132" s="295"/>
      <c r="Q132" s="36">
        <v>-2452654096</v>
      </c>
      <c r="R132" s="36"/>
      <c r="S132" s="36">
        <f t="shared" si="3"/>
        <v>-22116540</v>
      </c>
    </row>
    <row r="133" spans="2:19">
      <c r="B133" s="25" t="s">
        <v>291</v>
      </c>
      <c r="C133" s="294" t="s">
        <v>436</v>
      </c>
      <c r="D133" s="295"/>
      <c r="E133" s="36">
        <v>20200</v>
      </c>
      <c r="F133" s="295"/>
      <c r="G133" s="36">
        <v>535744915</v>
      </c>
      <c r="H133" s="25"/>
      <c r="I133" s="36">
        <v>-527433945</v>
      </c>
      <c r="J133" s="295"/>
      <c r="K133" s="36">
        <f t="shared" si="2"/>
        <v>8310970</v>
      </c>
      <c r="L133" s="36"/>
      <c r="M133" s="25">
        <v>131079</v>
      </c>
      <c r="N133" s="36"/>
      <c r="O133" s="36">
        <v>3369138508</v>
      </c>
      <c r="P133" s="295"/>
      <c r="Q133" s="36">
        <v>-3417141912</v>
      </c>
      <c r="R133" s="36"/>
      <c r="S133" s="36">
        <f t="shared" si="3"/>
        <v>-48003404</v>
      </c>
    </row>
    <row r="134" spans="2:19">
      <c r="B134" s="25" t="s">
        <v>290</v>
      </c>
      <c r="C134" s="294" t="s">
        <v>493</v>
      </c>
      <c r="D134" s="295"/>
      <c r="E134" s="36">
        <v>21224</v>
      </c>
      <c r="F134" s="295"/>
      <c r="G134" s="36">
        <v>283915342</v>
      </c>
      <c r="H134" s="25"/>
      <c r="I134" s="36">
        <v>-354077092</v>
      </c>
      <c r="J134" s="295"/>
      <c r="K134" s="36">
        <f t="shared" si="2"/>
        <v>-70161750</v>
      </c>
      <c r="L134" s="36"/>
      <c r="M134" s="25">
        <v>106302</v>
      </c>
      <c r="N134" s="36"/>
      <c r="O134" s="36">
        <v>1561560801</v>
      </c>
      <c r="P134" s="295"/>
      <c r="Q134" s="36">
        <v>-1776623645</v>
      </c>
      <c r="R134" s="36"/>
      <c r="S134" s="36">
        <f t="shared" si="3"/>
        <v>-215062844</v>
      </c>
    </row>
    <row r="135" spans="2:19">
      <c r="B135" s="25" t="s">
        <v>289</v>
      </c>
      <c r="C135" s="294" t="s">
        <v>437</v>
      </c>
      <c r="D135" s="295"/>
      <c r="E135" s="36">
        <v>45911</v>
      </c>
      <c r="F135" s="295"/>
      <c r="G135" s="36">
        <v>1116015482</v>
      </c>
      <c r="H135" s="25"/>
      <c r="I135" s="36">
        <v>-857806009</v>
      </c>
      <c r="J135" s="295"/>
      <c r="K135" s="36">
        <f t="shared" si="2"/>
        <v>258209473</v>
      </c>
      <c r="L135" s="36"/>
      <c r="M135" s="25">
        <v>128494</v>
      </c>
      <c r="N135" s="36"/>
      <c r="O135" s="36">
        <v>3085581510</v>
      </c>
      <c r="P135" s="295"/>
      <c r="Q135" s="36">
        <v>-2386428779</v>
      </c>
      <c r="R135" s="36"/>
      <c r="S135" s="36">
        <f t="shared" si="3"/>
        <v>699152731</v>
      </c>
    </row>
    <row r="136" spans="2:19">
      <c r="B136" s="25" t="s">
        <v>288</v>
      </c>
      <c r="C136" s="294" t="s">
        <v>207</v>
      </c>
      <c r="D136" s="295"/>
      <c r="E136" s="36">
        <v>35022</v>
      </c>
      <c r="F136" s="295"/>
      <c r="G136" s="36">
        <v>279003537</v>
      </c>
      <c r="H136" s="25"/>
      <c r="I136" s="36">
        <v>-303571148</v>
      </c>
      <c r="J136" s="295"/>
      <c r="K136" s="36">
        <f t="shared" si="2"/>
        <v>-24567611</v>
      </c>
      <c r="L136" s="36"/>
      <c r="M136" s="25">
        <v>224105</v>
      </c>
      <c r="N136" s="36"/>
      <c r="O136" s="36">
        <v>1989177209</v>
      </c>
      <c r="P136" s="295"/>
      <c r="Q136" s="36">
        <v>-1938980475</v>
      </c>
      <c r="R136" s="36"/>
      <c r="S136" s="36">
        <f t="shared" si="3"/>
        <v>50196734</v>
      </c>
    </row>
    <row r="137" spans="2:19">
      <c r="B137" s="25" t="s">
        <v>465</v>
      </c>
      <c r="C137" s="294" t="s">
        <v>438</v>
      </c>
      <c r="D137" s="295"/>
      <c r="E137" s="36">
        <v>74111</v>
      </c>
      <c r="F137" s="295"/>
      <c r="G137" s="36">
        <v>183308180</v>
      </c>
      <c r="H137" s="25"/>
      <c r="I137" s="36">
        <v>-320933006</v>
      </c>
      <c r="J137" s="295"/>
      <c r="K137" s="36">
        <f t="shared" ref="K137:K200" si="4">I137+G137</f>
        <v>-137624826</v>
      </c>
      <c r="L137" s="36"/>
      <c r="M137" s="25">
        <v>169180</v>
      </c>
      <c r="N137" s="36"/>
      <c r="O137" s="36">
        <v>608803802</v>
      </c>
      <c r="P137" s="295"/>
      <c r="Q137" s="36">
        <v>-784944404</v>
      </c>
      <c r="R137" s="36"/>
      <c r="S137" s="36">
        <f t="shared" ref="S137:S200" si="5">O137+Q137</f>
        <v>-176140602</v>
      </c>
    </row>
    <row r="138" spans="2:19">
      <c r="B138" s="25" t="s">
        <v>287</v>
      </c>
      <c r="C138" s="294" t="s">
        <v>511</v>
      </c>
      <c r="D138" s="295"/>
      <c r="E138" s="36">
        <v>29080</v>
      </c>
      <c r="F138" s="295"/>
      <c r="G138" s="36">
        <v>42728895</v>
      </c>
      <c r="H138" s="25"/>
      <c r="I138" s="36">
        <v>-41905433</v>
      </c>
      <c r="J138" s="295"/>
      <c r="K138" s="36">
        <f t="shared" si="4"/>
        <v>823462</v>
      </c>
      <c r="L138" s="36"/>
      <c r="M138" s="25">
        <v>29080</v>
      </c>
      <c r="N138" s="36"/>
      <c r="O138" s="36">
        <v>42728895</v>
      </c>
      <c r="P138" s="295"/>
      <c r="Q138" s="36">
        <v>-41905433</v>
      </c>
      <c r="R138" s="36"/>
      <c r="S138" s="36">
        <f t="shared" si="5"/>
        <v>823462</v>
      </c>
    </row>
    <row r="139" spans="2:19">
      <c r="B139" s="25" t="s">
        <v>286</v>
      </c>
      <c r="C139" s="294" t="s">
        <v>221</v>
      </c>
      <c r="D139" s="295"/>
      <c r="E139" s="36">
        <v>188113</v>
      </c>
      <c r="F139" s="295"/>
      <c r="G139" s="36">
        <v>287102604</v>
      </c>
      <c r="H139" s="25"/>
      <c r="I139" s="36">
        <v>-322541365</v>
      </c>
      <c r="J139" s="295"/>
      <c r="K139" s="36">
        <f t="shared" si="4"/>
        <v>-35438761</v>
      </c>
      <c r="L139" s="36"/>
      <c r="M139" s="25">
        <v>12969232</v>
      </c>
      <c r="N139" s="36"/>
      <c r="O139" s="36">
        <v>22331717369</v>
      </c>
      <c r="P139" s="295"/>
      <c r="Q139" s="36">
        <v>-22144308701</v>
      </c>
      <c r="R139" s="36"/>
      <c r="S139" s="36">
        <f t="shared" si="5"/>
        <v>187408668</v>
      </c>
    </row>
    <row r="140" spans="2:19">
      <c r="B140" s="25" t="s">
        <v>408</v>
      </c>
      <c r="C140" s="294" t="s">
        <v>209</v>
      </c>
      <c r="D140" s="295"/>
      <c r="E140" s="36">
        <v>110308</v>
      </c>
      <c r="F140" s="295"/>
      <c r="G140" s="36">
        <v>575301422</v>
      </c>
      <c r="H140" s="25"/>
      <c r="I140" s="36">
        <v>-590804343</v>
      </c>
      <c r="J140" s="295"/>
      <c r="K140" s="36">
        <f t="shared" si="4"/>
        <v>-15502921</v>
      </c>
      <c r="L140" s="36"/>
      <c r="M140" s="25">
        <v>1836087</v>
      </c>
      <c r="N140" s="36"/>
      <c r="O140" s="36">
        <v>9574899341</v>
      </c>
      <c r="P140" s="295"/>
      <c r="Q140" s="36">
        <v>-9826507673</v>
      </c>
      <c r="R140" s="36"/>
      <c r="S140" s="36">
        <f t="shared" si="5"/>
        <v>-251608332</v>
      </c>
    </row>
    <row r="141" spans="2:19">
      <c r="B141" s="25" t="s">
        <v>285</v>
      </c>
      <c r="C141" s="294" t="s">
        <v>188</v>
      </c>
      <c r="D141" s="295"/>
      <c r="E141" s="36">
        <v>11396</v>
      </c>
      <c r="F141" s="295"/>
      <c r="G141" s="36">
        <v>313257389</v>
      </c>
      <c r="H141" s="25"/>
      <c r="I141" s="36">
        <v>-323800447</v>
      </c>
      <c r="J141" s="295"/>
      <c r="K141" s="36">
        <f t="shared" si="4"/>
        <v>-10543058</v>
      </c>
      <c r="L141" s="36"/>
      <c r="M141" s="25">
        <v>81202</v>
      </c>
      <c r="N141" s="36"/>
      <c r="O141" s="36">
        <v>2398249356</v>
      </c>
      <c r="P141" s="295"/>
      <c r="Q141" s="36">
        <v>-2300017237</v>
      </c>
      <c r="R141" s="36"/>
      <c r="S141" s="36">
        <f t="shared" si="5"/>
        <v>98232119</v>
      </c>
    </row>
    <row r="142" spans="2:19">
      <c r="B142" s="25" t="s">
        <v>448</v>
      </c>
      <c r="C142" s="294" t="s">
        <v>157</v>
      </c>
      <c r="D142" s="295"/>
      <c r="E142" s="36">
        <v>20358</v>
      </c>
      <c r="F142" s="295"/>
      <c r="G142" s="36">
        <v>380045540</v>
      </c>
      <c r="H142" s="25"/>
      <c r="I142" s="36">
        <v>-466258534</v>
      </c>
      <c r="J142" s="295"/>
      <c r="K142" s="36">
        <f t="shared" si="4"/>
        <v>-86212994</v>
      </c>
      <c r="L142" s="36"/>
      <c r="M142" s="25">
        <v>425461</v>
      </c>
      <c r="N142" s="36"/>
      <c r="O142" s="36">
        <v>28105859917</v>
      </c>
      <c r="P142" s="295"/>
      <c r="Q142" s="36">
        <v>-28352723657</v>
      </c>
      <c r="R142" s="36"/>
      <c r="S142" s="36">
        <f t="shared" si="5"/>
        <v>-246863740</v>
      </c>
    </row>
    <row r="143" spans="2:19">
      <c r="B143" s="25" t="s">
        <v>284</v>
      </c>
      <c r="C143" s="294" t="s">
        <v>162</v>
      </c>
      <c r="D143" s="295"/>
      <c r="E143" s="36">
        <v>90741</v>
      </c>
      <c r="F143" s="295"/>
      <c r="G143" s="36">
        <v>512095865</v>
      </c>
      <c r="H143" s="25"/>
      <c r="I143" s="36">
        <v>-658999606</v>
      </c>
      <c r="J143" s="295"/>
      <c r="K143" s="36">
        <f t="shared" si="4"/>
        <v>-146903741</v>
      </c>
      <c r="L143" s="36"/>
      <c r="M143" s="25">
        <v>7374840</v>
      </c>
      <c r="N143" s="36"/>
      <c r="O143" s="36">
        <v>53729483764</v>
      </c>
      <c r="P143" s="295"/>
      <c r="Q143" s="36">
        <v>-53521825074</v>
      </c>
      <c r="R143" s="36"/>
      <c r="S143" s="36">
        <f t="shared" si="5"/>
        <v>207658690</v>
      </c>
    </row>
    <row r="144" spans="2:19">
      <c r="B144" s="25" t="s">
        <v>447</v>
      </c>
      <c r="C144" s="294" t="s">
        <v>139</v>
      </c>
      <c r="D144" s="295"/>
      <c r="E144" s="36">
        <v>28382</v>
      </c>
      <c r="F144" s="295"/>
      <c r="G144" s="36">
        <v>132788194</v>
      </c>
      <c r="H144" s="25"/>
      <c r="I144" s="36">
        <v>-143819390</v>
      </c>
      <c r="J144" s="295"/>
      <c r="K144" s="36">
        <f t="shared" si="4"/>
        <v>-11031196</v>
      </c>
      <c r="L144" s="36"/>
      <c r="M144" s="25">
        <v>158489</v>
      </c>
      <c r="N144" s="36"/>
      <c r="O144" s="36">
        <v>1816110755</v>
      </c>
      <c r="P144" s="295"/>
      <c r="Q144" s="36">
        <v>-2016953951</v>
      </c>
      <c r="R144" s="36"/>
      <c r="S144" s="36">
        <f t="shared" si="5"/>
        <v>-200843196</v>
      </c>
    </row>
    <row r="145" spans="2:19">
      <c r="B145" s="25" t="s">
        <v>283</v>
      </c>
      <c r="C145" s="294" t="s">
        <v>513</v>
      </c>
      <c r="D145" s="295"/>
      <c r="E145" s="36">
        <v>46902</v>
      </c>
      <c r="F145" s="295"/>
      <c r="G145" s="36">
        <v>445221623</v>
      </c>
      <c r="H145" s="25"/>
      <c r="I145" s="36">
        <v>-572078806</v>
      </c>
      <c r="J145" s="295"/>
      <c r="K145" s="36">
        <f t="shared" si="4"/>
        <v>-126857183</v>
      </c>
      <c r="L145" s="36"/>
      <c r="M145" s="25">
        <v>245240</v>
      </c>
      <c r="N145" s="36"/>
      <c r="O145" s="36">
        <v>2471464084</v>
      </c>
      <c r="P145" s="295"/>
      <c r="Q145" s="36">
        <v>-3021653584</v>
      </c>
      <c r="R145" s="36"/>
      <c r="S145" s="36">
        <f t="shared" si="5"/>
        <v>-550189500</v>
      </c>
    </row>
    <row r="146" spans="2:19">
      <c r="B146" s="25" t="s">
        <v>282</v>
      </c>
      <c r="C146" s="294" t="s">
        <v>201</v>
      </c>
      <c r="D146" s="295"/>
      <c r="E146" s="36">
        <v>26111</v>
      </c>
      <c r="F146" s="295"/>
      <c r="G146" s="36">
        <v>204956496</v>
      </c>
      <c r="H146" s="25"/>
      <c r="I146" s="36">
        <v>-244012087</v>
      </c>
      <c r="J146" s="295"/>
      <c r="K146" s="36">
        <f t="shared" si="4"/>
        <v>-39055591</v>
      </c>
      <c r="L146" s="36"/>
      <c r="M146" s="25">
        <v>99779</v>
      </c>
      <c r="N146" s="36"/>
      <c r="O146" s="36">
        <v>1360598812</v>
      </c>
      <c r="P146" s="295"/>
      <c r="Q146" s="36">
        <v>-1389308231</v>
      </c>
      <c r="R146" s="36"/>
      <c r="S146" s="36">
        <f t="shared" si="5"/>
        <v>-28709419</v>
      </c>
    </row>
    <row r="147" spans="2:19">
      <c r="B147" s="25" t="s">
        <v>281</v>
      </c>
      <c r="C147" s="294" t="s">
        <v>119</v>
      </c>
      <c r="D147" s="295"/>
      <c r="E147" s="36">
        <v>19695</v>
      </c>
      <c r="F147" s="295"/>
      <c r="G147" s="36">
        <v>526216749</v>
      </c>
      <c r="H147" s="25"/>
      <c r="I147" s="36">
        <v>-459378611</v>
      </c>
      <c r="J147" s="295"/>
      <c r="K147" s="36">
        <f t="shared" si="4"/>
        <v>66838138</v>
      </c>
      <c r="L147" s="36"/>
      <c r="M147" s="25">
        <v>131615</v>
      </c>
      <c r="N147" s="36"/>
      <c r="O147" s="36">
        <v>3380186940</v>
      </c>
      <c r="P147" s="295"/>
      <c r="Q147" s="36">
        <v>-3053629011</v>
      </c>
      <c r="R147" s="36"/>
      <c r="S147" s="36">
        <f t="shared" si="5"/>
        <v>326557929</v>
      </c>
    </row>
    <row r="148" spans="2:19">
      <c r="B148" s="25" t="s">
        <v>280</v>
      </c>
      <c r="C148" s="294" t="s">
        <v>568</v>
      </c>
      <c r="D148" s="295"/>
      <c r="E148" s="36">
        <v>2837</v>
      </c>
      <c r="F148" s="295"/>
      <c r="G148" s="36">
        <v>40210884</v>
      </c>
      <c r="H148" s="25"/>
      <c r="I148" s="36">
        <v>-43719606</v>
      </c>
      <c r="J148" s="295"/>
      <c r="K148" s="36">
        <f t="shared" si="4"/>
        <v>-3508722</v>
      </c>
      <c r="L148" s="36"/>
      <c r="M148" s="25">
        <v>2837</v>
      </c>
      <c r="N148" s="36"/>
      <c r="O148" s="36">
        <v>40210884</v>
      </c>
      <c r="P148" s="295"/>
      <c r="Q148" s="36">
        <v>-43719606</v>
      </c>
      <c r="R148" s="36"/>
      <c r="S148" s="36">
        <f t="shared" si="5"/>
        <v>-3508722</v>
      </c>
    </row>
    <row r="149" spans="2:19">
      <c r="B149" s="25" t="s">
        <v>279</v>
      </c>
      <c r="C149" s="294" t="s">
        <v>103</v>
      </c>
      <c r="D149" s="295"/>
      <c r="E149" s="36">
        <v>115726</v>
      </c>
      <c r="F149" s="295"/>
      <c r="G149" s="36">
        <v>325886642</v>
      </c>
      <c r="H149" s="25"/>
      <c r="I149" s="36">
        <v>-453217560</v>
      </c>
      <c r="J149" s="295"/>
      <c r="K149" s="36">
        <f t="shared" si="4"/>
        <v>-127330918</v>
      </c>
      <c r="L149" s="36"/>
      <c r="M149" s="25">
        <v>527287</v>
      </c>
      <c r="N149" s="36"/>
      <c r="O149" s="36">
        <v>1835404560</v>
      </c>
      <c r="P149" s="295"/>
      <c r="Q149" s="36">
        <v>-2067067708</v>
      </c>
      <c r="R149" s="36"/>
      <c r="S149" s="36">
        <f t="shared" si="5"/>
        <v>-231663148</v>
      </c>
    </row>
    <row r="150" spans="2:19">
      <c r="B150" s="25" t="s">
        <v>278</v>
      </c>
      <c r="C150" s="294" t="s">
        <v>147</v>
      </c>
      <c r="D150" s="295"/>
      <c r="E150" s="36">
        <v>37431</v>
      </c>
      <c r="F150" s="295"/>
      <c r="G150" s="36">
        <v>290049544</v>
      </c>
      <c r="H150" s="25"/>
      <c r="I150" s="36">
        <v>-320047962</v>
      </c>
      <c r="J150" s="295"/>
      <c r="K150" s="36">
        <f t="shared" si="4"/>
        <v>-29998418</v>
      </c>
      <c r="L150" s="36"/>
      <c r="M150" s="25">
        <v>115376</v>
      </c>
      <c r="N150" s="36"/>
      <c r="O150" s="36">
        <v>928034001</v>
      </c>
      <c r="P150" s="295"/>
      <c r="Q150" s="36">
        <v>-982670528</v>
      </c>
      <c r="R150" s="36"/>
      <c r="S150" s="36">
        <f t="shared" si="5"/>
        <v>-54636527</v>
      </c>
    </row>
    <row r="151" spans="2:19">
      <c r="B151" s="25" t="s">
        <v>277</v>
      </c>
      <c r="C151" s="294" t="s">
        <v>216</v>
      </c>
      <c r="D151" s="295"/>
      <c r="E151" s="36">
        <v>22636</v>
      </c>
      <c r="F151" s="295"/>
      <c r="G151" s="36">
        <v>109656431</v>
      </c>
      <c r="H151" s="25"/>
      <c r="I151" s="36">
        <v>-132415144</v>
      </c>
      <c r="J151" s="295"/>
      <c r="K151" s="36">
        <f t="shared" si="4"/>
        <v>-22758713</v>
      </c>
      <c r="L151" s="36"/>
      <c r="M151" s="25">
        <v>123838</v>
      </c>
      <c r="N151" s="36"/>
      <c r="O151" s="36">
        <v>645738818</v>
      </c>
      <c r="P151" s="295"/>
      <c r="Q151" s="36">
        <v>-724383971</v>
      </c>
      <c r="R151" s="36"/>
      <c r="S151" s="36">
        <f t="shared" si="5"/>
        <v>-78645153</v>
      </c>
    </row>
    <row r="152" spans="2:19">
      <c r="B152" s="25" t="s">
        <v>276</v>
      </c>
      <c r="C152" s="294" t="s">
        <v>569</v>
      </c>
      <c r="D152" s="295"/>
      <c r="E152" s="36">
        <v>38116</v>
      </c>
      <c r="F152" s="295"/>
      <c r="G152" s="36">
        <v>290575714</v>
      </c>
      <c r="H152" s="25"/>
      <c r="I152" s="36">
        <v>-325582522</v>
      </c>
      <c r="J152" s="295"/>
      <c r="K152" s="36">
        <f t="shared" si="4"/>
        <v>-35006808</v>
      </c>
      <c r="L152" s="36"/>
      <c r="M152" s="25">
        <v>38116</v>
      </c>
      <c r="N152" s="36"/>
      <c r="O152" s="36">
        <v>290575714</v>
      </c>
      <c r="P152" s="295"/>
      <c r="Q152" s="36">
        <v>-325582522</v>
      </c>
      <c r="R152" s="36"/>
      <c r="S152" s="36">
        <f t="shared" si="5"/>
        <v>-35006808</v>
      </c>
    </row>
    <row r="153" spans="2:19">
      <c r="B153" s="25" t="s">
        <v>275</v>
      </c>
      <c r="C153" s="294" t="s">
        <v>100</v>
      </c>
      <c r="D153" s="295"/>
      <c r="E153" s="36">
        <v>26398</v>
      </c>
      <c r="F153" s="295"/>
      <c r="G153" s="36">
        <v>239777892</v>
      </c>
      <c r="H153" s="25"/>
      <c r="I153" s="36">
        <v>-303720177</v>
      </c>
      <c r="J153" s="295"/>
      <c r="K153" s="36">
        <f t="shared" si="4"/>
        <v>-63942285</v>
      </c>
      <c r="L153" s="36"/>
      <c r="M153" s="25">
        <v>207485</v>
      </c>
      <c r="N153" s="36"/>
      <c r="O153" s="36">
        <v>2199573184</v>
      </c>
      <c r="P153" s="295"/>
      <c r="Q153" s="36">
        <v>-2389078717</v>
      </c>
      <c r="R153" s="36"/>
      <c r="S153" s="36">
        <f t="shared" si="5"/>
        <v>-189505533</v>
      </c>
    </row>
    <row r="154" spans="2:19">
      <c r="B154" s="25" t="s">
        <v>274</v>
      </c>
      <c r="C154" s="294" t="s">
        <v>98</v>
      </c>
      <c r="D154" s="295"/>
      <c r="E154" s="36">
        <v>62698</v>
      </c>
      <c r="F154" s="295"/>
      <c r="G154" s="36">
        <v>291102815</v>
      </c>
      <c r="H154" s="25"/>
      <c r="I154" s="36">
        <v>-404972065</v>
      </c>
      <c r="J154" s="295"/>
      <c r="K154" s="36">
        <f t="shared" si="4"/>
        <v>-113869250</v>
      </c>
      <c r="L154" s="36"/>
      <c r="M154" s="25">
        <v>128719</v>
      </c>
      <c r="N154" s="36"/>
      <c r="O154" s="36">
        <v>725246321</v>
      </c>
      <c r="P154" s="295"/>
      <c r="Q154" s="36">
        <v>-860390736</v>
      </c>
      <c r="R154" s="36"/>
      <c r="S154" s="36">
        <f t="shared" si="5"/>
        <v>-135144415</v>
      </c>
    </row>
    <row r="155" spans="2:19">
      <c r="B155" s="25" t="s">
        <v>273</v>
      </c>
      <c r="C155" s="294" t="s">
        <v>146</v>
      </c>
      <c r="D155" s="295"/>
      <c r="E155" s="36">
        <v>197599</v>
      </c>
      <c r="F155" s="295"/>
      <c r="G155" s="36">
        <v>1628566437</v>
      </c>
      <c r="H155" s="25"/>
      <c r="I155" s="36">
        <v>-1797228884</v>
      </c>
      <c r="J155" s="295"/>
      <c r="K155" s="36">
        <f t="shared" si="4"/>
        <v>-168662447</v>
      </c>
      <c r="L155" s="36"/>
      <c r="M155" s="25">
        <v>1442434</v>
      </c>
      <c r="N155" s="36"/>
      <c r="O155" s="36">
        <v>11460840165</v>
      </c>
      <c r="P155" s="295"/>
      <c r="Q155" s="36">
        <v>-13122310662</v>
      </c>
      <c r="R155" s="36"/>
      <c r="S155" s="36">
        <f t="shared" si="5"/>
        <v>-1661470497</v>
      </c>
    </row>
    <row r="156" spans="2:19">
      <c r="B156" s="25" t="s">
        <v>272</v>
      </c>
      <c r="C156" s="294" t="s">
        <v>156</v>
      </c>
      <c r="D156" s="295"/>
      <c r="E156" s="36">
        <v>8802</v>
      </c>
      <c r="F156" s="295"/>
      <c r="G156" s="36">
        <v>195734102</v>
      </c>
      <c r="H156" s="25"/>
      <c r="I156" s="36">
        <v>-193713863</v>
      </c>
      <c r="J156" s="295"/>
      <c r="K156" s="36">
        <f t="shared" si="4"/>
        <v>2020239</v>
      </c>
      <c r="L156" s="36"/>
      <c r="M156" s="25">
        <v>57885</v>
      </c>
      <c r="N156" s="36"/>
      <c r="O156" s="36">
        <v>1338935072</v>
      </c>
      <c r="P156" s="295"/>
      <c r="Q156" s="36">
        <v>-1270585169</v>
      </c>
      <c r="R156" s="36"/>
      <c r="S156" s="36">
        <f t="shared" si="5"/>
        <v>68349903</v>
      </c>
    </row>
    <row r="157" spans="2:19">
      <c r="B157" s="25" t="s">
        <v>446</v>
      </c>
      <c r="C157" s="294" t="s">
        <v>225</v>
      </c>
      <c r="D157" s="295"/>
      <c r="E157" s="36">
        <v>37645</v>
      </c>
      <c r="F157" s="295"/>
      <c r="G157" s="36">
        <v>473282902</v>
      </c>
      <c r="H157" s="25"/>
      <c r="I157" s="36">
        <v>-588650111</v>
      </c>
      <c r="J157" s="295"/>
      <c r="K157" s="36">
        <f t="shared" si="4"/>
        <v>-115367209</v>
      </c>
      <c r="L157" s="36"/>
      <c r="M157" s="25">
        <v>318234</v>
      </c>
      <c r="N157" s="36"/>
      <c r="O157" s="36">
        <v>4366499187</v>
      </c>
      <c r="P157" s="295"/>
      <c r="Q157" s="36">
        <v>-4976465958</v>
      </c>
      <c r="R157" s="36"/>
      <c r="S157" s="36">
        <f t="shared" si="5"/>
        <v>-609966771</v>
      </c>
    </row>
    <row r="158" spans="2:19">
      <c r="B158" s="25" t="s">
        <v>271</v>
      </c>
      <c r="C158" s="294" t="s">
        <v>191</v>
      </c>
      <c r="D158" s="295"/>
      <c r="E158" s="36">
        <v>86377</v>
      </c>
      <c r="F158" s="295"/>
      <c r="G158" s="36">
        <v>412762487</v>
      </c>
      <c r="H158" s="25"/>
      <c r="I158" s="36">
        <v>-469983020</v>
      </c>
      <c r="J158" s="295"/>
      <c r="K158" s="36">
        <f t="shared" si="4"/>
        <v>-57220533</v>
      </c>
      <c r="L158" s="36"/>
      <c r="M158" s="25">
        <v>483184</v>
      </c>
      <c r="N158" s="36"/>
      <c r="O158" s="36">
        <v>2478982688</v>
      </c>
      <c r="P158" s="295"/>
      <c r="Q158" s="36">
        <v>-2623657655</v>
      </c>
      <c r="R158" s="36"/>
      <c r="S158" s="36">
        <f t="shared" si="5"/>
        <v>-144674967</v>
      </c>
    </row>
    <row r="159" spans="2:19">
      <c r="B159" s="25" t="s">
        <v>270</v>
      </c>
      <c r="C159" s="294" t="s">
        <v>198</v>
      </c>
      <c r="D159" s="295"/>
      <c r="E159" s="36">
        <v>68887</v>
      </c>
      <c r="F159" s="295"/>
      <c r="G159" s="36">
        <v>478525846</v>
      </c>
      <c r="H159" s="25"/>
      <c r="I159" s="36">
        <v>-517820237</v>
      </c>
      <c r="J159" s="295"/>
      <c r="K159" s="36">
        <f t="shared" si="4"/>
        <v>-39294391</v>
      </c>
      <c r="L159" s="36"/>
      <c r="M159" s="25">
        <v>321511</v>
      </c>
      <c r="N159" s="36"/>
      <c r="O159" s="36">
        <v>2420188378</v>
      </c>
      <c r="P159" s="295"/>
      <c r="Q159" s="36">
        <v>-2413933355</v>
      </c>
      <c r="R159" s="36"/>
      <c r="S159" s="36">
        <f t="shared" si="5"/>
        <v>6255023</v>
      </c>
    </row>
    <row r="160" spans="2:19">
      <c r="B160" s="25" t="s">
        <v>269</v>
      </c>
      <c r="C160" s="294" t="s">
        <v>481</v>
      </c>
      <c r="D160" s="295"/>
      <c r="E160" s="36">
        <v>49916</v>
      </c>
      <c r="F160" s="295"/>
      <c r="G160" s="36">
        <v>734020830</v>
      </c>
      <c r="H160" s="25"/>
      <c r="I160" s="36">
        <v>-892193461</v>
      </c>
      <c r="J160" s="295"/>
      <c r="K160" s="36">
        <f t="shared" si="4"/>
        <v>-158172631</v>
      </c>
      <c r="L160" s="36"/>
      <c r="M160" s="25">
        <v>139739</v>
      </c>
      <c r="N160" s="36"/>
      <c r="O160" s="36">
        <v>2278080605</v>
      </c>
      <c r="P160" s="295"/>
      <c r="Q160" s="36">
        <v>-2500223330</v>
      </c>
      <c r="R160" s="36"/>
      <c r="S160" s="36">
        <f t="shared" si="5"/>
        <v>-222142725</v>
      </c>
    </row>
    <row r="161" spans="2:19">
      <c r="B161" s="25" t="s">
        <v>268</v>
      </c>
      <c r="C161" s="294" t="s">
        <v>99</v>
      </c>
      <c r="D161" s="295"/>
      <c r="E161" s="36">
        <v>144806</v>
      </c>
      <c r="F161" s="295"/>
      <c r="G161" s="36">
        <v>460623377</v>
      </c>
      <c r="H161" s="25"/>
      <c r="I161" s="36">
        <v>-599002908</v>
      </c>
      <c r="J161" s="295"/>
      <c r="K161" s="36">
        <f t="shared" si="4"/>
        <v>-138379531</v>
      </c>
      <c r="L161" s="36"/>
      <c r="M161" s="25">
        <v>333731</v>
      </c>
      <c r="N161" s="36"/>
      <c r="O161" s="36">
        <v>1172100776</v>
      </c>
      <c r="P161" s="295"/>
      <c r="Q161" s="36">
        <v>-1382129141</v>
      </c>
      <c r="R161" s="36"/>
      <c r="S161" s="36">
        <f t="shared" si="5"/>
        <v>-210028365</v>
      </c>
    </row>
    <row r="162" spans="2:19">
      <c r="B162" s="25" t="s">
        <v>267</v>
      </c>
      <c r="C162" s="294" t="s">
        <v>114</v>
      </c>
      <c r="D162" s="295"/>
      <c r="E162" s="36">
        <v>2347853</v>
      </c>
      <c r="F162" s="295"/>
      <c r="G162" s="36">
        <v>25375640454</v>
      </c>
      <c r="H162" s="25"/>
      <c r="I162" s="36">
        <v>-25004237482</v>
      </c>
      <c r="J162" s="295"/>
      <c r="K162" s="36">
        <f t="shared" si="4"/>
        <v>371402972</v>
      </c>
      <c r="L162" s="36"/>
      <c r="M162" s="25">
        <v>3475174</v>
      </c>
      <c r="N162" s="36"/>
      <c r="O162" s="36">
        <v>37538806743</v>
      </c>
      <c r="P162" s="295"/>
      <c r="Q162" s="36">
        <v>-37008199029</v>
      </c>
      <c r="R162" s="36"/>
      <c r="S162" s="36">
        <f t="shared" si="5"/>
        <v>530607714</v>
      </c>
    </row>
    <row r="163" spans="2:19">
      <c r="B163" s="25" t="s">
        <v>266</v>
      </c>
      <c r="C163" s="294" t="s">
        <v>184</v>
      </c>
      <c r="D163" s="295"/>
      <c r="E163" s="36">
        <v>62819</v>
      </c>
      <c r="F163" s="295"/>
      <c r="G163" s="36">
        <v>314022221</v>
      </c>
      <c r="H163" s="25"/>
      <c r="I163" s="36">
        <v>-346588725</v>
      </c>
      <c r="J163" s="295"/>
      <c r="K163" s="36">
        <f t="shared" si="4"/>
        <v>-32566504</v>
      </c>
      <c r="L163" s="36"/>
      <c r="M163" s="25">
        <v>185161</v>
      </c>
      <c r="N163" s="36"/>
      <c r="O163" s="36">
        <v>976153747</v>
      </c>
      <c r="P163" s="295"/>
      <c r="Q163" s="36">
        <v>-1033514041</v>
      </c>
      <c r="R163" s="36"/>
      <c r="S163" s="36">
        <f t="shared" si="5"/>
        <v>-57360294</v>
      </c>
    </row>
    <row r="164" spans="2:19">
      <c r="B164" s="25" t="s">
        <v>265</v>
      </c>
      <c r="C164" s="294" t="s">
        <v>132</v>
      </c>
      <c r="D164" s="295"/>
      <c r="E164" s="36">
        <v>3605</v>
      </c>
      <c r="F164" s="295"/>
      <c r="G164" s="36">
        <v>40458290</v>
      </c>
      <c r="H164" s="25"/>
      <c r="I164" s="36">
        <v>-49073705</v>
      </c>
      <c r="J164" s="295"/>
      <c r="K164" s="36">
        <f t="shared" si="4"/>
        <v>-8615415</v>
      </c>
      <c r="L164" s="36"/>
      <c r="M164" s="25">
        <v>10528</v>
      </c>
      <c r="N164" s="36"/>
      <c r="O164" s="36">
        <v>130459564</v>
      </c>
      <c r="P164" s="295"/>
      <c r="Q164" s="36">
        <v>-143516734</v>
      </c>
      <c r="R164" s="36"/>
      <c r="S164" s="36">
        <f t="shared" si="5"/>
        <v>-13057170</v>
      </c>
    </row>
    <row r="165" spans="2:19">
      <c r="B165" s="25" t="s">
        <v>264</v>
      </c>
      <c r="C165" s="294" t="s">
        <v>153</v>
      </c>
      <c r="D165" s="295"/>
      <c r="E165" s="36">
        <v>114337</v>
      </c>
      <c r="F165" s="295"/>
      <c r="G165" s="36">
        <v>590731780</v>
      </c>
      <c r="H165" s="25"/>
      <c r="I165" s="36">
        <v>-784512240</v>
      </c>
      <c r="J165" s="295"/>
      <c r="K165" s="36">
        <f t="shared" si="4"/>
        <v>-193780460</v>
      </c>
      <c r="L165" s="36"/>
      <c r="M165" s="25">
        <v>772527</v>
      </c>
      <c r="N165" s="36"/>
      <c r="O165" s="36">
        <v>4588878946</v>
      </c>
      <c r="P165" s="295"/>
      <c r="Q165" s="36">
        <v>-5305498862</v>
      </c>
      <c r="R165" s="36"/>
      <c r="S165" s="36">
        <f t="shared" si="5"/>
        <v>-716619916</v>
      </c>
    </row>
    <row r="166" spans="2:19">
      <c r="B166" s="25" t="s">
        <v>263</v>
      </c>
      <c r="C166" s="294" t="s">
        <v>234</v>
      </c>
      <c r="D166" s="295"/>
      <c r="E166" s="36">
        <v>678</v>
      </c>
      <c r="F166" s="295"/>
      <c r="G166" s="36">
        <v>88079764</v>
      </c>
      <c r="H166" s="25"/>
      <c r="I166" s="36">
        <v>-100866085</v>
      </c>
      <c r="J166" s="295"/>
      <c r="K166" s="36">
        <f t="shared" si="4"/>
        <v>-12786321</v>
      </c>
      <c r="L166" s="36"/>
      <c r="M166" s="25">
        <v>2902</v>
      </c>
      <c r="N166" s="36"/>
      <c r="O166" s="36">
        <v>415292339</v>
      </c>
      <c r="P166" s="295"/>
      <c r="Q166" s="36">
        <v>-431032724</v>
      </c>
      <c r="R166" s="36"/>
      <c r="S166" s="36">
        <f t="shared" si="5"/>
        <v>-15740385</v>
      </c>
    </row>
    <row r="167" spans="2:19">
      <c r="B167" s="25" t="s">
        <v>262</v>
      </c>
      <c r="C167" s="294" t="s">
        <v>212</v>
      </c>
      <c r="D167" s="295"/>
      <c r="E167" s="36">
        <v>118405</v>
      </c>
      <c r="F167" s="295"/>
      <c r="G167" s="36">
        <v>744967732</v>
      </c>
      <c r="H167" s="25"/>
      <c r="I167" s="36">
        <v>-906537465</v>
      </c>
      <c r="J167" s="295"/>
      <c r="K167" s="36">
        <f t="shared" si="4"/>
        <v>-161569733</v>
      </c>
      <c r="L167" s="36"/>
      <c r="M167" s="25">
        <v>242255</v>
      </c>
      <c r="N167" s="36"/>
      <c r="O167" s="36">
        <v>1692987356</v>
      </c>
      <c r="P167" s="295"/>
      <c r="Q167" s="36">
        <v>-1854727954</v>
      </c>
      <c r="R167" s="36"/>
      <c r="S167" s="36">
        <f t="shared" si="5"/>
        <v>-161740598</v>
      </c>
    </row>
    <row r="168" spans="2:19">
      <c r="B168" s="25" t="s">
        <v>261</v>
      </c>
      <c r="C168" s="294" t="s">
        <v>215</v>
      </c>
      <c r="D168" s="295"/>
      <c r="E168" s="36">
        <v>1186434</v>
      </c>
      <c r="F168" s="295"/>
      <c r="G168" s="36">
        <v>9635897746</v>
      </c>
      <c r="H168" s="25"/>
      <c r="I168" s="36">
        <v>-10035278837</v>
      </c>
      <c r="J168" s="295"/>
      <c r="K168" s="36">
        <f t="shared" si="4"/>
        <v>-399381091</v>
      </c>
      <c r="L168" s="36"/>
      <c r="M168" s="25">
        <v>1630121</v>
      </c>
      <c r="N168" s="36"/>
      <c r="O168" s="36">
        <v>13181014465</v>
      </c>
      <c r="P168" s="295"/>
      <c r="Q168" s="36">
        <v>-13786754374</v>
      </c>
      <c r="R168" s="36"/>
      <c r="S168" s="36">
        <f t="shared" si="5"/>
        <v>-605739909</v>
      </c>
    </row>
    <row r="169" spans="2:19">
      <c r="B169" s="25" t="s">
        <v>260</v>
      </c>
      <c r="C169" s="294" t="s">
        <v>199</v>
      </c>
      <c r="D169" s="295"/>
      <c r="E169" s="36">
        <v>61099</v>
      </c>
      <c r="F169" s="295"/>
      <c r="G169" s="36">
        <v>567969476</v>
      </c>
      <c r="H169" s="25"/>
      <c r="I169" s="36">
        <v>-603381802</v>
      </c>
      <c r="J169" s="295"/>
      <c r="K169" s="36">
        <f t="shared" si="4"/>
        <v>-35412326</v>
      </c>
      <c r="L169" s="36"/>
      <c r="M169" s="25">
        <v>426413</v>
      </c>
      <c r="N169" s="36"/>
      <c r="O169" s="36">
        <v>3977550002</v>
      </c>
      <c r="P169" s="295"/>
      <c r="Q169" s="36">
        <v>-4213051842</v>
      </c>
      <c r="R169" s="36"/>
      <c r="S169" s="36">
        <f t="shared" si="5"/>
        <v>-235501840</v>
      </c>
    </row>
    <row r="170" spans="2:19">
      <c r="B170" s="25" t="s">
        <v>259</v>
      </c>
      <c r="C170" s="294" t="s">
        <v>110</v>
      </c>
      <c r="D170" s="295"/>
      <c r="E170" s="36">
        <v>53991</v>
      </c>
      <c r="F170" s="295"/>
      <c r="G170" s="36">
        <v>176470669</v>
      </c>
      <c r="H170" s="25"/>
      <c r="I170" s="36">
        <v>-218371877</v>
      </c>
      <c r="J170" s="295"/>
      <c r="K170" s="36">
        <f t="shared" si="4"/>
        <v>-41901208</v>
      </c>
      <c r="L170" s="36"/>
      <c r="M170" s="25">
        <v>292141</v>
      </c>
      <c r="N170" s="36"/>
      <c r="O170" s="36">
        <v>1204319776</v>
      </c>
      <c r="P170" s="295"/>
      <c r="Q170" s="36">
        <v>-1178004383</v>
      </c>
      <c r="R170" s="36"/>
      <c r="S170" s="36">
        <f t="shared" si="5"/>
        <v>26315393</v>
      </c>
    </row>
    <row r="171" spans="2:19">
      <c r="B171" s="25" t="s">
        <v>411</v>
      </c>
      <c r="C171" s="294" t="s">
        <v>439</v>
      </c>
      <c r="D171" s="295"/>
      <c r="E171" s="36">
        <v>3079</v>
      </c>
      <c r="F171" s="295"/>
      <c r="G171" s="36">
        <v>91132585</v>
      </c>
      <c r="H171" s="25"/>
      <c r="I171" s="36">
        <v>-87212510</v>
      </c>
      <c r="J171" s="295"/>
      <c r="K171" s="36">
        <f t="shared" si="4"/>
        <v>3920075</v>
      </c>
      <c r="L171" s="36"/>
      <c r="M171" s="25">
        <v>16742</v>
      </c>
      <c r="N171" s="36"/>
      <c r="O171" s="36">
        <v>506724380</v>
      </c>
      <c r="P171" s="295"/>
      <c r="Q171" s="36">
        <v>-473628485</v>
      </c>
      <c r="R171" s="36"/>
      <c r="S171" s="36">
        <f t="shared" si="5"/>
        <v>33095895</v>
      </c>
    </row>
    <row r="172" spans="2:19">
      <c r="B172" s="25" t="s">
        <v>258</v>
      </c>
      <c r="C172" s="294" t="s">
        <v>155</v>
      </c>
      <c r="D172" s="295"/>
      <c r="E172" s="36">
        <v>11022</v>
      </c>
      <c r="F172" s="295"/>
      <c r="G172" s="36">
        <v>444326603</v>
      </c>
      <c r="H172" s="25"/>
      <c r="I172" s="36">
        <v>-495229973</v>
      </c>
      <c r="J172" s="295"/>
      <c r="K172" s="36">
        <f t="shared" si="4"/>
        <v>-50903370</v>
      </c>
      <c r="L172" s="36"/>
      <c r="M172" s="25">
        <v>287366</v>
      </c>
      <c r="N172" s="36"/>
      <c r="O172" s="36">
        <v>12437808504</v>
      </c>
      <c r="P172" s="295"/>
      <c r="Q172" s="36">
        <v>-12865531941</v>
      </c>
      <c r="R172" s="36"/>
      <c r="S172" s="36">
        <f t="shared" si="5"/>
        <v>-427723437</v>
      </c>
    </row>
    <row r="173" spans="2:19">
      <c r="B173" s="25" t="s">
        <v>257</v>
      </c>
      <c r="C173" s="294" t="s">
        <v>158</v>
      </c>
      <c r="D173" s="295"/>
      <c r="E173" s="36">
        <v>58081</v>
      </c>
      <c r="F173" s="295"/>
      <c r="G173" s="36">
        <v>640103218</v>
      </c>
      <c r="H173" s="25"/>
      <c r="I173" s="36">
        <v>-582548346</v>
      </c>
      <c r="J173" s="295"/>
      <c r="K173" s="36">
        <f t="shared" si="4"/>
        <v>57554872</v>
      </c>
      <c r="L173" s="36"/>
      <c r="M173" s="25">
        <v>390485</v>
      </c>
      <c r="N173" s="36"/>
      <c r="O173" s="36">
        <v>4139369088</v>
      </c>
      <c r="P173" s="295"/>
      <c r="Q173" s="36">
        <v>-3894873159</v>
      </c>
      <c r="R173" s="36"/>
      <c r="S173" s="36">
        <f t="shared" si="5"/>
        <v>244495929</v>
      </c>
    </row>
    <row r="174" spans="2:19">
      <c r="B174" s="25" t="s">
        <v>256</v>
      </c>
      <c r="C174" s="294" t="s">
        <v>93</v>
      </c>
      <c r="D174" s="295"/>
      <c r="E174" s="36">
        <v>97667</v>
      </c>
      <c r="F174" s="295"/>
      <c r="G174" s="36">
        <v>608576757</v>
      </c>
      <c r="H174" s="25"/>
      <c r="I174" s="36">
        <v>-701721356</v>
      </c>
      <c r="J174" s="295"/>
      <c r="K174" s="36">
        <f t="shared" si="4"/>
        <v>-93144599</v>
      </c>
      <c r="L174" s="36"/>
      <c r="M174" s="25">
        <v>372778</v>
      </c>
      <c r="N174" s="36"/>
      <c r="O174" s="36">
        <v>2515870031</v>
      </c>
      <c r="P174" s="295"/>
      <c r="Q174" s="36">
        <v>-2671243698</v>
      </c>
      <c r="R174" s="36"/>
      <c r="S174" s="36">
        <f t="shared" si="5"/>
        <v>-155373667</v>
      </c>
    </row>
    <row r="175" spans="2:19">
      <c r="B175" s="25" t="s">
        <v>445</v>
      </c>
      <c r="C175" s="294" t="s">
        <v>122</v>
      </c>
      <c r="D175" s="295"/>
      <c r="E175" s="36">
        <v>7289</v>
      </c>
      <c r="F175" s="295"/>
      <c r="G175" s="36">
        <v>441440144</v>
      </c>
      <c r="H175" s="25"/>
      <c r="I175" s="36">
        <v>-492839152</v>
      </c>
      <c r="J175" s="295"/>
      <c r="K175" s="36">
        <f t="shared" si="4"/>
        <v>-51399008</v>
      </c>
      <c r="L175" s="36"/>
      <c r="M175" s="25">
        <v>56840</v>
      </c>
      <c r="N175" s="36"/>
      <c r="O175" s="36">
        <v>3505461880</v>
      </c>
      <c r="P175" s="295"/>
      <c r="Q175" s="36">
        <v>-3847454425</v>
      </c>
      <c r="R175" s="36"/>
      <c r="S175" s="36">
        <f t="shared" si="5"/>
        <v>-341992545</v>
      </c>
    </row>
    <row r="176" spans="2:19">
      <c r="B176" s="25" t="s">
        <v>444</v>
      </c>
      <c r="C176" s="294" t="s">
        <v>144</v>
      </c>
      <c r="D176" s="295"/>
      <c r="E176" s="36">
        <v>169109</v>
      </c>
      <c r="F176" s="295"/>
      <c r="G176" s="36">
        <v>467585865</v>
      </c>
      <c r="H176" s="25"/>
      <c r="I176" s="36">
        <v>-625114816</v>
      </c>
      <c r="J176" s="295"/>
      <c r="K176" s="36">
        <f t="shared" si="4"/>
        <v>-157528951</v>
      </c>
      <c r="L176" s="36"/>
      <c r="M176" s="25">
        <v>1325982</v>
      </c>
      <c r="N176" s="36"/>
      <c r="O176" s="36">
        <v>4075429776</v>
      </c>
      <c r="P176" s="295"/>
      <c r="Q176" s="36">
        <v>-4910153590</v>
      </c>
      <c r="R176" s="36"/>
      <c r="S176" s="36">
        <f t="shared" si="5"/>
        <v>-834723814</v>
      </c>
    </row>
    <row r="177" spans="2:19">
      <c r="B177" s="25" t="s">
        <v>255</v>
      </c>
      <c r="C177" s="294" t="s">
        <v>174</v>
      </c>
      <c r="D177" s="295"/>
      <c r="E177" s="36">
        <v>290781</v>
      </c>
      <c r="F177" s="295"/>
      <c r="G177" s="36">
        <v>1575744107</v>
      </c>
      <c r="H177" s="25"/>
      <c r="I177" s="36">
        <v>-2020041589</v>
      </c>
      <c r="J177" s="295"/>
      <c r="K177" s="36">
        <f t="shared" si="4"/>
        <v>-444297482</v>
      </c>
      <c r="L177" s="36"/>
      <c r="M177" s="25">
        <v>890750</v>
      </c>
      <c r="N177" s="36"/>
      <c r="O177" s="36">
        <v>5548834923</v>
      </c>
      <c r="P177" s="295"/>
      <c r="Q177" s="36">
        <v>-6195364330</v>
      </c>
      <c r="R177" s="36"/>
      <c r="S177" s="36">
        <f t="shared" si="5"/>
        <v>-646529407</v>
      </c>
    </row>
    <row r="178" spans="2:19">
      <c r="B178" s="25" t="s">
        <v>254</v>
      </c>
      <c r="C178" s="294" t="s">
        <v>482</v>
      </c>
      <c r="D178" s="295"/>
      <c r="E178" s="36">
        <v>67575</v>
      </c>
      <c r="F178" s="295"/>
      <c r="G178" s="36">
        <v>330604756</v>
      </c>
      <c r="H178" s="25"/>
      <c r="I178" s="36">
        <v>-301715588</v>
      </c>
      <c r="J178" s="295"/>
      <c r="K178" s="36">
        <f t="shared" si="4"/>
        <v>28889168</v>
      </c>
      <c r="L178" s="36"/>
      <c r="M178" s="25">
        <v>575118</v>
      </c>
      <c r="N178" s="36"/>
      <c r="O178" s="36">
        <v>2625348640</v>
      </c>
      <c r="P178" s="295"/>
      <c r="Q178" s="36">
        <v>-2554700776</v>
      </c>
      <c r="R178" s="36"/>
      <c r="S178" s="36">
        <f t="shared" si="5"/>
        <v>70647864</v>
      </c>
    </row>
    <row r="179" spans="2:19">
      <c r="B179" s="25" t="s">
        <v>443</v>
      </c>
      <c r="C179" s="294" t="s">
        <v>170</v>
      </c>
      <c r="D179" s="295"/>
      <c r="E179" s="36">
        <v>59726</v>
      </c>
      <c r="F179" s="295"/>
      <c r="G179" s="36">
        <v>300326276</v>
      </c>
      <c r="H179" s="25"/>
      <c r="I179" s="36">
        <v>-371455310</v>
      </c>
      <c r="J179" s="295"/>
      <c r="K179" s="36">
        <f t="shared" si="4"/>
        <v>-71129034</v>
      </c>
      <c r="L179" s="36"/>
      <c r="M179" s="25">
        <v>394290</v>
      </c>
      <c r="N179" s="36"/>
      <c r="O179" s="36">
        <v>2116381932</v>
      </c>
      <c r="P179" s="295"/>
      <c r="Q179" s="36">
        <v>-2456296044</v>
      </c>
      <c r="R179" s="36"/>
      <c r="S179" s="36">
        <f t="shared" si="5"/>
        <v>-339914112</v>
      </c>
    </row>
    <row r="180" spans="2:19">
      <c r="B180" s="25" t="s">
        <v>253</v>
      </c>
      <c r="C180" s="294" t="s">
        <v>229</v>
      </c>
      <c r="D180" s="295"/>
      <c r="E180" s="36">
        <v>4562</v>
      </c>
      <c r="F180" s="295"/>
      <c r="G180" s="36">
        <v>56157295</v>
      </c>
      <c r="H180" s="25"/>
      <c r="I180" s="36">
        <v>-76570922</v>
      </c>
      <c r="J180" s="295"/>
      <c r="K180" s="36">
        <f t="shared" si="4"/>
        <v>-20413627</v>
      </c>
      <c r="L180" s="36"/>
      <c r="M180" s="25">
        <v>34271</v>
      </c>
      <c r="N180" s="36"/>
      <c r="O180" s="36">
        <v>513039809</v>
      </c>
      <c r="P180" s="295"/>
      <c r="Q180" s="36">
        <v>-575129756</v>
      </c>
      <c r="R180" s="36"/>
      <c r="S180" s="36">
        <f t="shared" si="5"/>
        <v>-62089947</v>
      </c>
    </row>
    <row r="181" spans="2:19">
      <c r="B181" s="25" t="s">
        <v>252</v>
      </c>
      <c r="C181" s="294" t="s">
        <v>208</v>
      </c>
      <c r="D181" s="295"/>
      <c r="E181" s="36">
        <v>24857</v>
      </c>
      <c r="F181" s="295"/>
      <c r="G181" s="36">
        <v>151425003</v>
      </c>
      <c r="H181" s="25"/>
      <c r="I181" s="36">
        <v>-168157229</v>
      </c>
      <c r="J181" s="295"/>
      <c r="K181" s="36">
        <f t="shared" si="4"/>
        <v>-16732226</v>
      </c>
      <c r="L181" s="36"/>
      <c r="M181" s="25">
        <v>156494</v>
      </c>
      <c r="N181" s="36"/>
      <c r="O181" s="36">
        <v>1021372529</v>
      </c>
      <c r="P181" s="295"/>
      <c r="Q181" s="36">
        <v>-1058288904</v>
      </c>
      <c r="R181" s="36"/>
      <c r="S181" s="36">
        <f t="shared" si="5"/>
        <v>-36916375</v>
      </c>
    </row>
    <row r="182" spans="2:19">
      <c r="B182" s="25" t="s">
        <v>251</v>
      </c>
      <c r="C182" s="294" t="s">
        <v>185</v>
      </c>
      <c r="D182" s="295"/>
      <c r="E182" s="36">
        <v>3708</v>
      </c>
      <c r="F182" s="295"/>
      <c r="G182" s="36">
        <v>115188734</v>
      </c>
      <c r="H182" s="25"/>
      <c r="I182" s="36">
        <v>-126812263</v>
      </c>
      <c r="J182" s="295"/>
      <c r="K182" s="36">
        <f t="shared" si="4"/>
        <v>-11623529</v>
      </c>
      <c r="L182" s="36"/>
      <c r="M182" s="25">
        <v>23446</v>
      </c>
      <c r="N182" s="36"/>
      <c r="O182" s="36">
        <v>738518588</v>
      </c>
      <c r="P182" s="295"/>
      <c r="Q182" s="36">
        <v>-801485565</v>
      </c>
      <c r="R182" s="36"/>
      <c r="S182" s="36">
        <f t="shared" si="5"/>
        <v>-62966977</v>
      </c>
    </row>
    <row r="183" spans="2:19">
      <c r="B183" s="25" t="s">
        <v>250</v>
      </c>
      <c r="C183" s="294" t="s">
        <v>206</v>
      </c>
      <c r="D183" s="295"/>
      <c r="E183" s="36">
        <v>377872</v>
      </c>
      <c r="F183" s="295"/>
      <c r="G183" s="36">
        <v>662288900</v>
      </c>
      <c r="H183" s="25"/>
      <c r="I183" s="36">
        <v>-867693415</v>
      </c>
      <c r="J183" s="295"/>
      <c r="K183" s="36">
        <f t="shared" si="4"/>
        <v>-205404515</v>
      </c>
      <c r="L183" s="36"/>
      <c r="M183" s="25">
        <v>1992065</v>
      </c>
      <c r="N183" s="36"/>
      <c r="O183" s="36">
        <v>3911564468</v>
      </c>
      <c r="P183" s="295"/>
      <c r="Q183" s="36">
        <v>-4575456451</v>
      </c>
      <c r="R183" s="36"/>
      <c r="S183" s="36">
        <f t="shared" si="5"/>
        <v>-663891983</v>
      </c>
    </row>
    <row r="184" spans="2:19">
      <c r="B184" s="25" t="s">
        <v>249</v>
      </c>
      <c r="C184" s="294" t="s">
        <v>136</v>
      </c>
      <c r="D184" s="295"/>
      <c r="E184" s="36">
        <v>25593</v>
      </c>
      <c r="F184" s="295"/>
      <c r="G184" s="36">
        <v>304814578</v>
      </c>
      <c r="H184" s="25"/>
      <c r="I184" s="36">
        <v>-341087040</v>
      </c>
      <c r="J184" s="295"/>
      <c r="K184" s="36">
        <f t="shared" si="4"/>
        <v>-36272462</v>
      </c>
      <c r="L184" s="36"/>
      <c r="M184" s="25">
        <v>236267</v>
      </c>
      <c r="N184" s="36"/>
      <c r="O184" s="36">
        <v>2875431829</v>
      </c>
      <c r="P184" s="295"/>
      <c r="Q184" s="36">
        <v>-3148402222</v>
      </c>
      <c r="R184" s="36"/>
      <c r="S184" s="36">
        <f t="shared" si="5"/>
        <v>-272970393</v>
      </c>
    </row>
    <row r="185" spans="2:19">
      <c r="B185" s="25" t="s">
        <v>248</v>
      </c>
      <c r="C185" s="294" t="s">
        <v>89</v>
      </c>
      <c r="D185" s="295"/>
      <c r="E185" s="36">
        <v>1248342</v>
      </c>
      <c r="F185" s="295"/>
      <c r="G185" s="36">
        <v>39533857229</v>
      </c>
      <c r="H185" s="25"/>
      <c r="I185" s="36">
        <v>-43297102291</v>
      </c>
      <c r="J185" s="295"/>
      <c r="K185" s="36">
        <f t="shared" si="4"/>
        <v>-3763245062</v>
      </c>
      <c r="L185" s="36"/>
      <c r="M185" s="25">
        <v>1453220</v>
      </c>
      <c r="N185" s="36"/>
      <c r="O185" s="36">
        <v>45381335587</v>
      </c>
      <c r="P185" s="295"/>
      <c r="Q185" s="36">
        <v>-50417622907</v>
      </c>
      <c r="R185" s="36"/>
      <c r="S185" s="36">
        <f t="shared" si="5"/>
        <v>-5036287320</v>
      </c>
    </row>
    <row r="186" spans="2:19">
      <c r="B186" s="25" t="s">
        <v>247</v>
      </c>
      <c r="C186" s="294" t="s">
        <v>163</v>
      </c>
      <c r="D186" s="295"/>
      <c r="E186" s="36">
        <v>16897</v>
      </c>
      <c r="F186" s="295"/>
      <c r="G186" s="36">
        <v>99884901</v>
      </c>
      <c r="H186" s="25"/>
      <c r="I186" s="36">
        <v>-116323682</v>
      </c>
      <c r="J186" s="295"/>
      <c r="K186" s="36">
        <f t="shared" si="4"/>
        <v>-16438781</v>
      </c>
      <c r="L186" s="36"/>
      <c r="M186" s="25">
        <v>88275</v>
      </c>
      <c r="N186" s="36"/>
      <c r="O186" s="36">
        <v>519245477</v>
      </c>
      <c r="P186" s="295"/>
      <c r="Q186" s="36">
        <v>-609015825</v>
      </c>
      <c r="R186" s="36"/>
      <c r="S186" s="36">
        <f t="shared" si="5"/>
        <v>-89770348</v>
      </c>
    </row>
    <row r="187" spans="2:19">
      <c r="B187" s="25" t="s">
        <v>246</v>
      </c>
      <c r="C187" s="294" t="s">
        <v>231</v>
      </c>
      <c r="D187" s="295"/>
      <c r="E187" s="36">
        <v>29411</v>
      </c>
      <c r="F187" s="295"/>
      <c r="G187" s="36">
        <v>102676854</v>
      </c>
      <c r="H187" s="25"/>
      <c r="I187" s="36">
        <v>-124370059</v>
      </c>
      <c r="J187" s="295"/>
      <c r="K187" s="36">
        <f t="shared" si="4"/>
        <v>-21693205</v>
      </c>
      <c r="L187" s="36"/>
      <c r="M187" s="25">
        <v>563223</v>
      </c>
      <c r="N187" s="36"/>
      <c r="O187" s="36">
        <v>2094553152</v>
      </c>
      <c r="P187" s="295"/>
      <c r="Q187" s="36">
        <v>-2384981997</v>
      </c>
      <c r="R187" s="36"/>
      <c r="S187" s="36">
        <f t="shared" si="5"/>
        <v>-290428845</v>
      </c>
    </row>
    <row r="188" spans="2:19">
      <c r="B188" s="25" t="s">
        <v>245</v>
      </c>
      <c r="C188" s="294" t="s">
        <v>194</v>
      </c>
      <c r="D188" s="295"/>
      <c r="E188" s="36">
        <v>5712</v>
      </c>
      <c r="F188" s="295"/>
      <c r="G188" s="36">
        <v>298243640</v>
      </c>
      <c r="H188" s="25"/>
      <c r="I188" s="36">
        <v>-313016421</v>
      </c>
      <c r="J188" s="295"/>
      <c r="K188" s="36">
        <f t="shared" si="4"/>
        <v>-14772781</v>
      </c>
      <c r="L188" s="36"/>
      <c r="M188" s="25">
        <v>34687</v>
      </c>
      <c r="N188" s="36"/>
      <c r="O188" s="36">
        <v>1830283263</v>
      </c>
      <c r="P188" s="295"/>
      <c r="Q188" s="36">
        <v>-1900731619</v>
      </c>
      <c r="R188" s="36"/>
      <c r="S188" s="36">
        <f t="shared" si="5"/>
        <v>-70448356</v>
      </c>
    </row>
    <row r="189" spans="2:19">
      <c r="B189" s="25" t="s">
        <v>244</v>
      </c>
      <c r="C189" s="294" t="s">
        <v>224</v>
      </c>
      <c r="D189" s="295"/>
      <c r="E189" s="36">
        <v>8414</v>
      </c>
      <c r="F189" s="295"/>
      <c r="G189" s="36">
        <v>206655158</v>
      </c>
      <c r="H189" s="25"/>
      <c r="I189" s="36">
        <v>-232662160</v>
      </c>
      <c r="J189" s="295"/>
      <c r="K189" s="36">
        <f t="shared" si="4"/>
        <v>-26007002</v>
      </c>
      <c r="L189" s="36"/>
      <c r="M189" s="25">
        <v>23855</v>
      </c>
      <c r="N189" s="36"/>
      <c r="O189" s="36">
        <v>580144173</v>
      </c>
      <c r="P189" s="295"/>
      <c r="Q189" s="36">
        <v>-661328853</v>
      </c>
      <c r="R189" s="36"/>
      <c r="S189" s="36">
        <f t="shared" si="5"/>
        <v>-81184680</v>
      </c>
    </row>
    <row r="190" spans="2:19">
      <c r="B190" s="25" t="s">
        <v>464</v>
      </c>
      <c r="C190" s="294" t="s">
        <v>166</v>
      </c>
      <c r="D190" s="295"/>
      <c r="E190" s="36">
        <v>258389</v>
      </c>
      <c r="F190" s="295"/>
      <c r="G190" s="36">
        <v>398995853</v>
      </c>
      <c r="H190" s="25"/>
      <c r="I190" s="36">
        <v>-518262728</v>
      </c>
      <c r="J190" s="295"/>
      <c r="K190" s="36">
        <f t="shared" si="4"/>
        <v>-119266875</v>
      </c>
      <c r="L190" s="36"/>
      <c r="M190" s="25">
        <v>1240099</v>
      </c>
      <c r="N190" s="36"/>
      <c r="O190" s="36">
        <v>2121723574</v>
      </c>
      <c r="P190" s="295"/>
      <c r="Q190" s="36">
        <v>-2489276008</v>
      </c>
      <c r="R190" s="36"/>
      <c r="S190" s="36">
        <f t="shared" si="5"/>
        <v>-367552434</v>
      </c>
    </row>
    <row r="191" spans="2:19">
      <c r="B191" s="25" t="s">
        <v>243</v>
      </c>
      <c r="C191" s="294" t="s">
        <v>96</v>
      </c>
      <c r="D191" s="295"/>
      <c r="E191" s="36">
        <v>129531</v>
      </c>
      <c r="F191" s="295"/>
      <c r="G191" s="36">
        <v>449225666</v>
      </c>
      <c r="H191" s="25"/>
      <c r="I191" s="36">
        <v>-669131463</v>
      </c>
      <c r="J191" s="295"/>
      <c r="K191" s="36">
        <f t="shared" si="4"/>
        <v>-219905797</v>
      </c>
      <c r="L191" s="36"/>
      <c r="M191" s="25">
        <v>512950</v>
      </c>
      <c r="N191" s="36"/>
      <c r="O191" s="36">
        <v>2187092545</v>
      </c>
      <c r="P191" s="295"/>
      <c r="Q191" s="36">
        <v>-2658865829</v>
      </c>
      <c r="R191" s="36"/>
      <c r="S191" s="36">
        <f t="shared" si="5"/>
        <v>-471773284</v>
      </c>
    </row>
    <row r="192" spans="2:19">
      <c r="B192" s="25" t="s">
        <v>442</v>
      </c>
      <c r="C192" s="294" t="s">
        <v>148</v>
      </c>
      <c r="D192" s="295"/>
      <c r="E192" s="36">
        <v>13764</v>
      </c>
      <c r="F192" s="295"/>
      <c r="G192" s="36">
        <v>84701253</v>
      </c>
      <c r="H192" s="25"/>
      <c r="I192" s="36">
        <v>-97871387</v>
      </c>
      <c r="J192" s="295"/>
      <c r="K192" s="36">
        <f t="shared" si="4"/>
        <v>-13170134</v>
      </c>
      <c r="L192" s="36"/>
      <c r="M192" s="25">
        <v>41684</v>
      </c>
      <c r="N192" s="36"/>
      <c r="O192" s="36">
        <v>277692028</v>
      </c>
      <c r="P192" s="295"/>
      <c r="Q192" s="36">
        <v>-296626764</v>
      </c>
      <c r="R192" s="36"/>
      <c r="S192" s="36">
        <f t="shared" si="5"/>
        <v>-18934736</v>
      </c>
    </row>
    <row r="193" spans="2:19">
      <c r="B193" s="25" t="s">
        <v>242</v>
      </c>
      <c r="C193" s="294" t="s">
        <v>126</v>
      </c>
      <c r="D193" s="295"/>
      <c r="E193" s="36">
        <v>44798</v>
      </c>
      <c r="F193" s="295"/>
      <c r="G193" s="36">
        <v>77425176</v>
      </c>
      <c r="H193" s="25"/>
      <c r="I193" s="36">
        <v>-99393181</v>
      </c>
      <c r="J193" s="295"/>
      <c r="K193" s="36">
        <f t="shared" si="4"/>
        <v>-21968005</v>
      </c>
      <c r="L193" s="36"/>
      <c r="M193" s="25">
        <v>367562</v>
      </c>
      <c r="N193" s="36"/>
      <c r="O193" s="36">
        <v>701335659</v>
      </c>
      <c r="P193" s="295"/>
      <c r="Q193" s="36">
        <v>-815590830</v>
      </c>
      <c r="R193" s="36"/>
      <c r="S193" s="36">
        <f t="shared" si="5"/>
        <v>-114255171</v>
      </c>
    </row>
    <row r="194" spans="2:19">
      <c r="B194" s="25" t="s">
        <v>241</v>
      </c>
      <c r="C194" s="294" t="s">
        <v>182</v>
      </c>
      <c r="D194" s="295"/>
      <c r="E194" s="36">
        <v>57134</v>
      </c>
      <c r="F194" s="295"/>
      <c r="G194" s="36">
        <v>1415828850</v>
      </c>
      <c r="H194" s="25"/>
      <c r="I194" s="36">
        <v>-1932541207</v>
      </c>
      <c r="J194" s="295"/>
      <c r="K194" s="36">
        <f t="shared" si="4"/>
        <v>-516712357</v>
      </c>
      <c r="L194" s="36"/>
      <c r="M194" s="25">
        <v>94148</v>
      </c>
      <c r="N194" s="36"/>
      <c r="O194" s="36">
        <v>2699174163</v>
      </c>
      <c r="P194" s="295"/>
      <c r="Q194" s="36">
        <v>-3188680402</v>
      </c>
      <c r="R194" s="36"/>
      <c r="S194" s="36">
        <f t="shared" si="5"/>
        <v>-489506239</v>
      </c>
    </row>
    <row r="195" spans="2:19">
      <c r="B195" s="25" t="s">
        <v>240</v>
      </c>
      <c r="C195" s="294" t="s">
        <v>474</v>
      </c>
      <c r="D195" s="295"/>
      <c r="E195" s="36">
        <v>21348</v>
      </c>
      <c r="F195" s="295"/>
      <c r="G195" s="36">
        <v>183840752</v>
      </c>
      <c r="H195" s="25"/>
      <c r="I195" s="36">
        <v>-248898254</v>
      </c>
      <c r="J195" s="295"/>
      <c r="K195" s="36">
        <f t="shared" si="4"/>
        <v>-65057502</v>
      </c>
      <c r="L195" s="36"/>
      <c r="M195" s="25">
        <v>76980</v>
      </c>
      <c r="N195" s="36"/>
      <c r="O195" s="36">
        <v>744316454</v>
      </c>
      <c r="P195" s="295"/>
      <c r="Q195" s="36">
        <v>-898921575</v>
      </c>
      <c r="R195" s="36"/>
      <c r="S195" s="36">
        <f t="shared" si="5"/>
        <v>-154605121</v>
      </c>
    </row>
    <row r="196" spans="2:19">
      <c r="C196" s="294" t="s">
        <v>514</v>
      </c>
      <c r="D196" s="295"/>
      <c r="E196" s="36">
        <v>0</v>
      </c>
      <c r="F196" s="295"/>
      <c r="G196" s="36">
        <v>0</v>
      </c>
      <c r="H196" s="25"/>
      <c r="I196" s="36">
        <v>0</v>
      </c>
      <c r="J196" s="295"/>
      <c r="K196" s="36">
        <f t="shared" si="4"/>
        <v>0</v>
      </c>
      <c r="L196" s="36"/>
      <c r="M196" s="25">
        <v>2000000</v>
      </c>
      <c r="N196" s="36"/>
      <c r="O196" s="36">
        <v>25210543824</v>
      </c>
      <c r="P196" s="295"/>
      <c r="Q196" s="36">
        <v>-21019068000</v>
      </c>
      <c r="R196" s="36"/>
      <c r="S196" s="36">
        <f t="shared" si="5"/>
        <v>4191475824</v>
      </c>
    </row>
    <row r="197" spans="2:19">
      <c r="C197" s="294" t="s">
        <v>95</v>
      </c>
      <c r="D197" s="295"/>
      <c r="E197" s="36">
        <v>305968</v>
      </c>
      <c r="F197" s="295"/>
      <c r="G197" s="36">
        <v>6075348345</v>
      </c>
      <c r="H197" s="25"/>
      <c r="I197" s="36">
        <v>-6616726619</v>
      </c>
      <c r="J197" s="295"/>
      <c r="K197" s="36">
        <f t="shared" si="4"/>
        <v>-541378274</v>
      </c>
      <c r="L197" s="36"/>
      <c r="M197" s="25">
        <v>464749</v>
      </c>
      <c r="N197" s="36"/>
      <c r="O197" s="36">
        <v>9197185585</v>
      </c>
      <c r="P197" s="295"/>
      <c r="Q197" s="36">
        <v>-10046585304</v>
      </c>
      <c r="R197" s="36"/>
      <c r="S197" s="36">
        <f t="shared" si="5"/>
        <v>-849399719</v>
      </c>
    </row>
    <row r="198" spans="2:19">
      <c r="C198" s="294" t="s">
        <v>186</v>
      </c>
      <c r="D198" s="295"/>
      <c r="E198" s="36">
        <v>184906</v>
      </c>
      <c r="F198" s="295"/>
      <c r="G198" s="36">
        <v>810508179</v>
      </c>
      <c r="H198" s="25"/>
      <c r="I198" s="36">
        <v>-884534598</v>
      </c>
      <c r="J198" s="295"/>
      <c r="K198" s="36">
        <f t="shared" si="4"/>
        <v>-74026419</v>
      </c>
      <c r="L198" s="36"/>
      <c r="M198" s="25">
        <v>2506385</v>
      </c>
      <c r="N198" s="36"/>
      <c r="O198" s="36">
        <v>11261856780</v>
      </c>
      <c r="P198" s="295"/>
      <c r="Q198" s="36">
        <v>-11984910304</v>
      </c>
      <c r="R198" s="36"/>
      <c r="S198" s="36">
        <f t="shared" si="5"/>
        <v>-723053524</v>
      </c>
    </row>
    <row r="199" spans="2:19">
      <c r="C199" s="294" t="s">
        <v>94</v>
      </c>
      <c r="D199" s="295"/>
      <c r="E199" s="36">
        <v>12859</v>
      </c>
      <c r="F199" s="295"/>
      <c r="G199" s="36">
        <v>235325207</v>
      </c>
      <c r="H199" s="25"/>
      <c r="I199" s="36">
        <v>-249749000</v>
      </c>
      <c r="J199" s="295"/>
      <c r="K199" s="36">
        <f t="shared" si="4"/>
        <v>-14423793</v>
      </c>
      <c r="L199" s="36"/>
      <c r="M199" s="25">
        <v>68019</v>
      </c>
      <c r="N199" s="36"/>
      <c r="O199" s="36">
        <v>1236431167</v>
      </c>
      <c r="P199" s="295"/>
      <c r="Q199" s="36">
        <v>-1313154687</v>
      </c>
      <c r="R199" s="36"/>
      <c r="S199" s="36">
        <f t="shared" si="5"/>
        <v>-76723520</v>
      </c>
    </row>
    <row r="200" spans="2:19">
      <c r="C200" s="294" t="s">
        <v>196</v>
      </c>
      <c r="D200" s="295"/>
      <c r="E200" s="36">
        <v>84477</v>
      </c>
      <c r="F200" s="295"/>
      <c r="G200" s="36">
        <v>559129833</v>
      </c>
      <c r="H200" s="25"/>
      <c r="I200" s="36">
        <v>-585780661</v>
      </c>
      <c r="J200" s="295"/>
      <c r="K200" s="36">
        <f t="shared" si="4"/>
        <v>-26650828</v>
      </c>
      <c r="L200" s="36"/>
      <c r="M200" s="25">
        <v>290506</v>
      </c>
      <c r="N200" s="36"/>
      <c r="O200" s="36">
        <v>1964128940</v>
      </c>
      <c r="P200" s="295"/>
      <c r="Q200" s="36">
        <v>-2007094442</v>
      </c>
      <c r="R200" s="36"/>
      <c r="S200" s="36">
        <f t="shared" si="5"/>
        <v>-42965502</v>
      </c>
    </row>
    <row r="201" spans="2:19">
      <c r="C201" s="294" t="s">
        <v>115</v>
      </c>
      <c r="D201" s="295"/>
      <c r="E201" s="36">
        <v>14615</v>
      </c>
      <c r="F201" s="295"/>
      <c r="G201" s="36">
        <v>683800361</v>
      </c>
      <c r="H201" s="25"/>
      <c r="I201" s="36">
        <v>-714756073</v>
      </c>
      <c r="J201" s="295"/>
      <c r="K201" s="36">
        <f t="shared" ref="K201:K216" si="6">I201+G201</f>
        <v>-30955712</v>
      </c>
      <c r="L201" s="36"/>
      <c r="M201" s="25">
        <v>371877</v>
      </c>
      <c r="N201" s="36"/>
      <c r="O201" s="36">
        <v>19734864463</v>
      </c>
      <c r="P201" s="295"/>
      <c r="Q201" s="36">
        <v>-18134399292</v>
      </c>
      <c r="R201" s="36"/>
      <c r="S201" s="36">
        <f t="shared" ref="S201:S216" si="7">O201+Q201</f>
        <v>1600465171</v>
      </c>
    </row>
    <row r="202" spans="2:19">
      <c r="C202" s="294" t="s">
        <v>494</v>
      </c>
      <c r="D202" s="295"/>
      <c r="E202" s="36">
        <v>0</v>
      </c>
      <c r="F202" s="295"/>
      <c r="G202" s="36">
        <v>0</v>
      </c>
      <c r="H202" s="25"/>
      <c r="I202" s="36">
        <v>0</v>
      </c>
      <c r="J202" s="295"/>
      <c r="K202" s="36">
        <f t="shared" si="6"/>
        <v>0</v>
      </c>
      <c r="L202" s="36"/>
      <c r="M202" s="25">
        <v>473707</v>
      </c>
      <c r="N202" s="36"/>
      <c r="O202" s="36">
        <v>1126225244</v>
      </c>
      <c r="P202" s="295"/>
      <c r="Q202" s="36">
        <v>-1854831405</v>
      </c>
      <c r="R202" s="36"/>
      <c r="S202" s="36">
        <f t="shared" si="7"/>
        <v>-728606161</v>
      </c>
    </row>
    <row r="203" spans="2:19">
      <c r="C203" s="294" t="s">
        <v>164</v>
      </c>
      <c r="D203" s="295"/>
      <c r="E203" s="36">
        <v>151550</v>
      </c>
      <c r="F203" s="295"/>
      <c r="G203" s="36">
        <v>530541827</v>
      </c>
      <c r="H203" s="25"/>
      <c r="I203" s="36">
        <v>-727901515</v>
      </c>
      <c r="J203" s="295"/>
      <c r="K203" s="36">
        <f t="shared" si="6"/>
        <v>-197359688</v>
      </c>
      <c r="L203" s="36"/>
      <c r="M203" s="25">
        <v>742584</v>
      </c>
      <c r="N203" s="36"/>
      <c r="O203" s="36">
        <v>2833312858</v>
      </c>
      <c r="P203" s="295"/>
      <c r="Q203" s="36">
        <v>-3628064702</v>
      </c>
      <c r="R203" s="36"/>
      <c r="S203" s="36">
        <f t="shared" si="7"/>
        <v>-794751844</v>
      </c>
    </row>
    <row r="204" spans="2:19">
      <c r="C204" s="294" t="s">
        <v>232</v>
      </c>
      <c r="D204" s="295"/>
      <c r="E204" s="36">
        <v>30105</v>
      </c>
      <c r="F204" s="295"/>
      <c r="G204" s="36">
        <v>70779415</v>
      </c>
      <c r="H204" s="25"/>
      <c r="I204" s="36">
        <v>-85027840</v>
      </c>
      <c r="J204" s="295"/>
      <c r="K204" s="36">
        <f t="shared" si="6"/>
        <v>-14248425</v>
      </c>
      <c r="L204" s="36"/>
      <c r="M204" s="25">
        <v>720987</v>
      </c>
      <c r="N204" s="36"/>
      <c r="O204" s="36">
        <v>2440740783</v>
      </c>
      <c r="P204" s="295"/>
      <c r="Q204" s="36">
        <v>-2655349983</v>
      </c>
      <c r="R204" s="36"/>
      <c r="S204" s="36">
        <f t="shared" si="7"/>
        <v>-214609200</v>
      </c>
    </row>
    <row r="205" spans="2:19">
      <c r="C205" s="294" t="s">
        <v>571</v>
      </c>
      <c r="D205" s="295"/>
      <c r="E205" s="36">
        <v>2650000</v>
      </c>
      <c r="F205" s="295"/>
      <c r="G205" s="36">
        <v>19994378614</v>
      </c>
      <c r="H205" s="25"/>
      <c r="I205" s="36">
        <v>-18541492969</v>
      </c>
      <c r="J205" s="295"/>
      <c r="K205" s="36">
        <f t="shared" si="6"/>
        <v>1452885645</v>
      </c>
      <c r="L205" s="36"/>
      <c r="M205" s="25">
        <v>2650000</v>
      </c>
      <c r="N205" s="36"/>
      <c r="O205" s="36">
        <v>19994378614</v>
      </c>
      <c r="P205" s="295"/>
      <c r="Q205" s="36">
        <v>-18541492969</v>
      </c>
      <c r="R205" s="36"/>
      <c r="S205" s="36">
        <f t="shared" si="7"/>
        <v>1452885645</v>
      </c>
    </row>
    <row r="206" spans="2:19">
      <c r="C206" s="294" t="s">
        <v>169</v>
      </c>
      <c r="D206" s="295"/>
      <c r="E206" s="36">
        <v>23315</v>
      </c>
      <c r="F206" s="295"/>
      <c r="G206" s="36">
        <v>257702277</v>
      </c>
      <c r="H206" s="25"/>
      <c r="I206" s="36">
        <v>-276047133</v>
      </c>
      <c r="J206" s="295"/>
      <c r="K206" s="36">
        <f t="shared" si="6"/>
        <v>-18344856</v>
      </c>
      <c r="L206" s="36"/>
      <c r="M206" s="25">
        <v>114729</v>
      </c>
      <c r="N206" s="36"/>
      <c r="O206" s="36">
        <v>1309401260</v>
      </c>
      <c r="P206" s="295"/>
      <c r="Q206" s="36">
        <v>-1349089811</v>
      </c>
      <c r="R206" s="36"/>
      <c r="S206" s="36">
        <f t="shared" si="7"/>
        <v>-39688551</v>
      </c>
    </row>
    <row r="207" spans="2:19">
      <c r="C207" s="294" t="s">
        <v>167</v>
      </c>
      <c r="D207" s="295"/>
      <c r="E207" s="36">
        <v>162358</v>
      </c>
      <c r="F207" s="295"/>
      <c r="G207" s="36">
        <v>8114172821</v>
      </c>
      <c r="H207" s="25"/>
      <c r="I207" s="36">
        <v>-8994244924</v>
      </c>
      <c r="J207" s="295"/>
      <c r="K207" s="36">
        <f t="shared" si="6"/>
        <v>-880072103</v>
      </c>
      <c r="L207" s="36"/>
      <c r="M207" s="25">
        <v>167127</v>
      </c>
      <c r="N207" s="36"/>
      <c r="O207" s="36">
        <v>8390602633</v>
      </c>
      <c r="P207" s="295"/>
      <c r="Q207" s="36">
        <v>-9258169332</v>
      </c>
      <c r="R207" s="36"/>
      <c r="S207" s="36">
        <f t="shared" si="7"/>
        <v>-867566699</v>
      </c>
    </row>
    <row r="208" spans="2:19">
      <c r="C208" s="294" t="s">
        <v>440</v>
      </c>
      <c r="D208" s="295"/>
      <c r="E208" s="36">
        <v>4387</v>
      </c>
      <c r="F208" s="295"/>
      <c r="G208" s="36">
        <v>104121266</v>
      </c>
      <c r="H208" s="25"/>
      <c r="I208" s="36">
        <v>-122915564</v>
      </c>
      <c r="J208" s="295"/>
      <c r="K208" s="36">
        <f t="shared" si="6"/>
        <v>-18794298</v>
      </c>
      <c r="L208" s="36"/>
      <c r="M208" s="25">
        <v>22912</v>
      </c>
      <c r="N208" s="36"/>
      <c r="O208" s="36">
        <v>564691384</v>
      </c>
      <c r="P208" s="295"/>
      <c r="Q208" s="36">
        <v>-642724829</v>
      </c>
      <c r="R208" s="36"/>
      <c r="S208" s="36">
        <f t="shared" si="7"/>
        <v>-78033445</v>
      </c>
    </row>
    <row r="209" spans="2:19 16364:16364">
      <c r="C209" s="294" t="s">
        <v>142</v>
      </c>
      <c r="D209" s="295"/>
      <c r="E209" s="36">
        <v>77589</v>
      </c>
      <c r="F209" s="295"/>
      <c r="G209" s="36">
        <v>354433446</v>
      </c>
      <c r="H209" s="25"/>
      <c r="I209" s="36">
        <v>-460363612</v>
      </c>
      <c r="J209" s="295"/>
      <c r="K209" s="36">
        <f t="shared" si="6"/>
        <v>-105930166</v>
      </c>
      <c r="L209" s="36"/>
      <c r="M209" s="25">
        <v>554389</v>
      </c>
      <c r="N209" s="36"/>
      <c r="O209" s="36">
        <v>2785798380</v>
      </c>
      <c r="P209" s="295"/>
      <c r="Q209" s="36">
        <v>-3299906714</v>
      </c>
      <c r="R209" s="36"/>
      <c r="S209" s="36">
        <f t="shared" si="7"/>
        <v>-514108334</v>
      </c>
    </row>
    <row r="210" spans="2:19 16364:16364">
      <c r="C210" s="294" t="s">
        <v>108</v>
      </c>
      <c r="D210" s="295"/>
      <c r="E210" s="36">
        <v>11773</v>
      </c>
      <c r="F210" s="295"/>
      <c r="G210" s="36">
        <v>229236163</v>
      </c>
      <c r="H210" s="25"/>
      <c r="I210" s="36">
        <v>-217331905</v>
      </c>
      <c r="J210" s="295"/>
      <c r="K210" s="36">
        <f t="shared" si="6"/>
        <v>11904258</v>
      </c>
      <c r="L210" s="36"/>
      <c r="M210" s="25">
        <v>74760</v>
      </c>
      <c r="N210" s="36"/>
      <c r="O210" s="36">
        <v>1314255218</v>
      </c>
      <c r="P210" s="295"/>
      <c r="Q210" s="36">
        <v>-1376373879</v>
      </c>
      <c r="R210" s="36"/>
      <c r="S210" s="36">
        <f t="shared" si="7"/>
        <v>-62118661</v>
      </c>
    </row>
    <row r="211" spans="2:19 16364:16364">
      <c r="C211" s="294" t="s">
        <v>160</v>
      </c>
      <c r="D211" s="295"/>
      <c r="E211" s="36">
        <v>56448</v>
      </c>
      <c r="F211" s="295"/>
      <c r="G211" s="36">
        <v>378436000</v>
      </c>
      <c r="H211" s="25"/>
      <c r="I211" s="36">
        <v>-434608002</v>
      </c>
      <c r="J211" s="295"/>
      <c r="K211" s="36">
        <f t="shared" si="6"/>
        <v>-56172002</v>
      </c>
      <c r="L211" s="36"/>
      <c r="M211" s="25">
        <v>466968</v>
      </c>
      <c r="N211" s="36"/>
      <c r="O211" s="36">
        <v>3476494106</v>
      </c>
      <c r="P211" s="295"/>
      <c r="Q211" s="36">
        <v>-3587186981</v>
      </c>
      <c r="R211" s="36"/>
      <c r="S211" s="36">
        <f t="shared" si="7"/>
        <v>-110692875</v>
      </c>
    </row>
    <row r="212" spans="2:19 16364:16364">
      <c r="C212" s="294" t="s">
        <v>145</v>
      </c>
      <c r="D212" s="295"/>
      <c r="E212" s="36">
        <v>0</v>
      </c>
      <c r="F212" s="295"/>
      <c r="G212" s="36">
        <v>0</v>
      </c>
      <c r="H212" s="25"/>
      <c r="I212" s="36">
        <v>0</v>
      </c>
      <c r="J212" s="295"/>
      <c r="K212" s="36">
        <f t="shared" si="6"/>
        <v>0</v>
      </c>
      <c r="L212" s="36"/>
      <c r="M212" s="25">
        <v>1417092</v>
      </c>
      <c r="N212" s="36"/>
      <c r="O212" s="36">
        <v>20655169945</v>
      </c>
      <c r="P212" s="295"/>
      <c r="Q212" s="36">
        <v>-20721393055</v>
      </c>
      <c r="R212" s="36"/>
      <c r="S212" s="36">
        <f t="shared" si="7"/>
        <v>-66223110</v>
      </c>
    </row>
    <row r="213" spans="2:19 16364:16364">
      <c r="C213" s="294" t="s">
        <v>572</v>
      </c>
      <c r="D213" s="295"/>
      <c r="E213" s="36">
        <v>13106</v>
      </c>
      <c r="F213" s="295"/>
      <c r="G213" s="36">
        <v>43830446</v>
      </c>
      <c r="H213" s="25"/>
      <c r="I213" s="36">
        <v>-48933643</v>
      </c>
      <c r="J213" s="295"/>
      <c r="K213" s="36">
        <f t="shared" si="6"/>
        <v>-5103197</v>
      </c>
      <c r="L213" s="36"/>
      <c r="M213" s="25">
        <v>13106</v>
      </c>
      <c r="N213" s="36"/>
      <c r="O213" s="36">
        <v>43830446</v>
      </c>
      <c r="P213" s="295"/>
      <c r="Q213" s="36">
        <v>-48933643</v>
      </c>
      <c r="R213" s="36"/>
      <c r="S213" s="36">
        <f t="shared" si="7"/>
        <v>-5103197</v>
      </c>
    </row>
    <row r="214" spans="2:19 16364:16364">
      <c r="C214" s="294" t="s">
        <v>441</v>
      </c>
      <c r="D214" s="295"/>
      <c r="E214" s="36">
        <v>279310</v>
      </c>
      <c r="F214" s="295"/>
      <c r="G214" s="36">
        <v>10212361761</v>
      </c>
      <c r="H214" s="25"/>
      <c r="I214" s="36">
        <v>-13381184322</v>
      </c>
      <c r="J214" s="295"/>
      <c r="K214" s="36">
        <f>I214+G214</f>
        <v>-3168822561</v>
      </c>
      <c r="L214" s="36"/>
      <c r="M214" s="25">
        <v>700994</v>
      </c>
      <c r="N214" s="36"/>
      <c r="O214" s="36">
        <v>27497933166</v>
      </c>
      <c r="P214" s="295"/>
      <c r="Q214" s="36">
        <v>-33605353887</v>
      </c>
      <c r="R214" s="36"/>
      <c r="S214" s="36">
        <f t="shared" si="7"/>
        <v>-6107420721</v>
      </c>
    </row>
    <row r="215" spans="2:19 16364:16364">
      <c r="C215" s="294" t="s">
        <v>128</v>
      </c>
      <c r="D215" s="295"/>
      <c r="E215" s="36">
        <v>87449</v>
      </c>
      <c r="F215" s="295"/>
      <c r="G215" s="36">
        <v>375777036</v>
      </c>
      <c r="H215" s="25"/>
      <c r="I215" s="36">
        <v>-556423281</v>
      </c>
      <c r="J215" s="295"/>
      <c r="K215" s="36">
        <f t="shared" si="6"/>
        <v>-180646245</v>
      </c>
      <c r="L215" s="36"/>
      <c r="M215" s="25">
        <v>550846</v>
      </c>
      <c r="N215" s="36"/>
      <c r="O215" s="36">
        <v>2884520113</v>
      </c>
      <c r="P215" s="295"/>
      <c r="Q215" s="36">
        <v>-3514045523</v>
      </c>
      <c r="R215" s="36"/>
      <c r="S215" s="36">
        <f t="shared" si="7"/>
        <v>-629525410</v>
      </c>
    </row>
    <row r="216" spans="2:19 16364:16364">
      <c r="C216" s="294" t="s">
        <v>133</v>
      </c>
      <c r="D216" s="295"/>
      <c r="E216" s="36">
        <v>321388</v>
      </c>
      <c r="F216" s="295"/>
      <c r="G216" s="36">
        <v>5120008606</v>
      </c>
      <c r="H216" s="25"/>
      <c r="I216" s="36">
        <v>-4584203962</v>
      </c>
      <c r="J216" s="295"/>
      <c r="K216" s="36">
        <f t="shared" si="6"/>
        <v>535804644</v>
      </c>
      <c r="L216" s="36"/>
      <c r="M216" s="25">
        <v>621563</v>
      </c>
      <c r="N216" s="36"/>
      <c r="O216" s="36">
        <v>9786003757</v>
      </c>
      <c r="P216" s="295"/>
      <c r="Q216" s="36">
        <v>-8855713838</v>
      </c>
      <c r="R216" s="36"/>
      <c r="S216" s="36">
        <f t="shared" si="7"/>
        <v>930289919</v>
      </c>
    </row>
    <row r="217" spans="2:19 16364:16364" ht="21.6" thickBot="1">
      <c r="C217" s="294" t="s">
        <v>2</v>
      </c>
      <c r="D217" s="295"/>
      <c r="E217" s="36"/>
      <c r="F217" s="295"/>
      <c r="G217" s="137">
        <f>SUM(G8:G216)</f>
        <v>423410282557</v>
      </c>
      <c r="H217" s="25"/>
      <c r="I217" s="137">
        <f>SUM(I8:I216)</f>
        <v>-438987749425</v>
      </c>
      <c r="J217" s="295"/>
      <c r="K217" s="137">
        <f>SUM(K8:K216)</f>
        <v>-15577466868</v>
      </c>
      <c r="L217" s="36"/>
      <c r="M217" s="25"/>
      <c r="N217" s="36"/>
      <c r="O217" s="137">
        <f>SUM(O8:O216)</f>
        <v>1417541890950</v>
      </c>
      <c r="P217" s="295"/>
      <c r="Q217" s="137">
        <f>SUM(Q8:Q216)</f>
        <v>-1473300182364</v>
      </c>
      <c r="R217" s="36"/>
      <c r="S217" s="137">
        <f>SUM(S8:S216)</f>
        <v>-55758291414</v>
      </c>
      <c r="XEJ217" s="33">
        <f>SUM(E217:XEI217)</f>
        <v>-142671516564</v>
      </c>
    </row>
    <row r="218" spans="2:19 16364:16364" s="40" customFormat="1" ht="24.75" customHeight="1" thickTop="1">
      <c r="C218" s="262"/>
      <c r="D218" s="262"/>
      <c r="E218" s="262"/>
      <c r="F218" s="262"/>
      <c r="G218" s="37"/>
      <c r="H218" s="262"/>
      <c r="I218" s="37"/>
      <c r="J218" s="262"/>
      <c r="K218" s="296"/>
      <c r="L218" s="262"/>
      <c r="M218" s="262"/>
      <c r="N218" s="262"/>
      <c r="O218" s="37"/>
      <c r="P218" s="262"/>
      <c r="Q218" s="37"/>
      <c r="R218" s="262"/>
      <c r="S218" s="37"/>
    </row>
    <row r="219" spans="2:19 16364:16364" s="40" customFormat="1" ht="24.6">
      <c r="B219" s="25"/>
      <c r="C219" s="194"/>
      <c r="D219" s="194"/>
      <c r="E219" s="194"/>
      <c r="F219" s="194"/>
      <c r="G219" s="26"/>
      <c r="H219" s="26"/>
      <c r="I219" s="26"/>
      <c r="J219" s="26"/>
      <c r="K219" s="1"/>
      <c r="L219" s="1"/>
      <c r="M219" s="1"/>
      <c r="N219" s="1"/>
      <c r="O219" s="1"/>
      <c r="P219" s="1"/>
      <c r="Q219" s="296"/>
      <c r="R219" s="1"/>
      <c r="S219" s="1"/>
    </row>
    <row r="220" spans="2:19 16364:16364" s="40" customFormat="1" ht="24.6">
      <c r="B220" s="25"/>
      <c r="C220" s="297" t="s">
        <v>42</v>
      </c>
      <c r="D220" s="298"/>
      <c r="E220" s="298"/>
      <c r="F220" s="298"/>
      <c r="G220" s="298"/>
      <c r="H220" s="298"/>
      <c r="I220" s="298"/>
      <c r="J220" s="298"/>
      <c r="K220" s="298"/>
      <c r="L220" s="298"/>
      <c r="M220" s="298"/>
      <c r="N220" s="298"/>
      <c r="O220" s="298"/>
      <c r="P220" s="298"/>
      <c r="Q220" s="298"/>
      <c r="R220" s="298"/>
      <c r="S220" s="299"/>
    </row>
    <row r="221" spans="2:19 16364:16364" s="40" customFormat="1" ht="24.6">
      <c r="B221" s="25"/>
      <c r="C221" s="300"/>
      <c r="D221" s="300"/>
      <c r="E221" s="300"/>
      <c r="F221" s="300"/>
      <c r="G221" s="300"/>
      <c r="H221" s="300"/>
      <c r="I221" s="300"/>
      <c r="J221" s="300"/>
      <c r="K221" s="300"/>
      <c r="L221" s="300"/>
      <c r="M221" s="300"/>
      <c r="N221" s="300"/>
      <c r="O221" s="300"/>
      <c r="P221" s="300"/>
      <c r="Q221" s="300"/>
      <c r="R221" s="300"/>
      <c r="S221" s="300"/>
    </row>
    <row r="222" spans="2:19 16364:16364" s="40" customFormat="1" ht="24.6" hidden="1">
      <c r="B222" s="25">
        <v>1</v>
      </c>
      <c r="C222" s="301">
        <v>2</v>
      </c>
      <c r="D222" s="25">
        <v>3</v>
      </c>
      <c r="E222" s="301">
        <v>4</v>
      </c>
      <c r="F222" s="25">
        <v>5</v>
      </c>
      <c r="G222" s="301">
        <v>6</v>
      </c>
      <c r="H222" s="25">
        <v>7</v>
      </c>
      <c r="I222" s="301">
        <v>8</v>
      </c>
      <c r="J222" s="25">
        <v>9</v>
      </c>
      <c r="K222" s="301">
        <v>10</v>
      </c>
      <c r="L222" s="25">
        <v>11</v>
      </c>
      <c r="M222" s="301">
        <v>12</v>
      </c>
      <c r="N222" s="25">
        <v>13</v>
      </c>
      <c r="O222" s="301">
        <v>14</v>
      </c>
      <c r="P222" s="25">
        <v>15</v>
      </c>
      <c r="Q222" s="301">
        <v>16</v>
      </c>
      <c r="R222" s="25">
        <v>17</v>
      </c>
      <c r="S222" s="301">
        <v>18</v>
      </c>
    </row>
    <row r="223" spans="2:19 16364:16364" s="40" customFormat="1" ht="24.6" hidden="1">
      <c r="B223" s="25"/>
      <c r="C223" s="262"/>
      <c r="D223" s="262"/>
      <c r="E223" s="262"/>
      <c r="F223" s="262"/>
      <c r="G223" s="38"/>
      <c r="H223" s="38"/>
      <c r="I223" s="75"/>
      <c r="J223" s="38"/>
      <c r="K223" s="25">
        <v>9584259220</v>
      </c>
      <c r="L223" s="39"/>
      <c r="M223" s="39"/>
      <c r="N223" s="39"/>
      <c r="O223" s="39"/>
      <c r="P223" s="39"/>
      <c r="Q223" s="74"/>
      <c r="R223" s="39"/>
      <c r="S223" s="25">
        <v>16983364675</v>
      </c>
    </row>
    <row r="224" spans="2:19 16364:16364" s="40" customFormat="1" ht="24.6" hidden="1">
      <c r="B224" s="25"/>
      <c r="G224" s="40">
        <v>0</v>
      </c>
      <c r="K224" s="40">
        <v>62341606</v>
      </c>
      <c r="S224" s="40">
        <v>608504021</v>
      </c>
    </row>
    <row r="225" spans="2:19" s="40" customFormat="1" ht="24.6" hidden="1">
      <c r="B225" s="25"/>
      <c r="G225" s="40">
        <f>K223-G224</f>
        <v>9584259220</v>
      </c>
      <c r="I225" s="40" t="s">
        <v>462</v>
      </c>
      <c r="K225" s="40">
        <v>328170638</v>
      </c>
      <c r="S225" s="40">
        <v>3203139830</v>
      </c>
    </row>
    <row r="226" spans="2:19" ht="25.2" hidden="1">
      <c r="C226" s="40"/>
      <c r="D226" s="40"/>
      <c r="E226" s="40"/>
      <c r="F226" s="40"/>
      <c r="G226" s="40"/>
      <c r="H226" s="40"/>
      <c r="I226" s="40" t="s">
        <v>463</v>
      </c>
      <c r="J226" s="40"/>
      <c r="K226" s="40">
        <f>+K223-K224-K225</f>
        <v>9193746976</v>
      </c>
      <c r="L226" s="40"/>
      <c r="M226" s="59"/>
      <c r="N226" s="40"/>
      <c r="O226" s="59"/>
      <c r="P226" s="40"/>
      <c r="Q226" s="59"/>
      <c r="R226" s="40"/>
      <c r="S226" s="40">
        <v>147758</v>
      </c>
    </row>
    <row r="227" spans="2:19" ht="24.6" hidden="1">
      <c r="C227" s="40"/>
      <c r="D227" s="40"/>
      <c r="E227" s="40"/>
      <c r="F227" s="40"/>
      <c r="G227" s="40"/>
      <c r="H227" s="40"/>
      <c r="I227" s="40">
        <v>352564609</v>
      </c>
      <c r="J227" s="40"/>
      <c r="K227" s="40">
        <v>0</v>
      </c>
      <c r="L227" s="40"/>
      <c r="M227" s="40"/>
      <c r="N227" s="40"/>
      <c r="O227" s="40"/>
      <c r="P227" s="40"/>
      <c r="Q227" s="40"/>
      <c r="R227" s="40"/>
      <c r="S227" s="40">
        <f>S223-S224-S225-S226</f>
        <v>13171573066</v>
      </c>
    </row>
    <row r="228" spans="2:19" ht="25.2" hidden="1">
      <c r="C228" s="40"/>
      <c r="D228" s="40"/>
      <c r="E228" s="40"/>
      <c r="F228" s="40"/>
      <c r="G228" s="40"/>
      <c r="H228" s="40"/>
      <c r="I228" s="40"/>
      <c r="J228" s="40"/>
      <c r="K228" s="120">
        <v>0</v>
      </c>
      <c r="L228" s="40"/>
      <c r="M228" s="40"/>
      <c r="N228" s="40"/>
      <c r="O228" s="40"/>
      <c r="P228" s="40"/>
      <c r="Q228" s="40"/>
      <c r="R228" s="40"/>
      <c r="S228" s="40"/>
    </row>
    <row r="229" spans="2:19" ht="25.2" hidden="1">
      <c r="C229" s="40"/>
      <c r="D229" s="40"/>
      <c r="E229" s="40"/>
      <c r="F229" s="40"/>
      <c r="G229" s="40"/>
      <c r="H229" s="40"/>
      <c r="I229" s="40"/>
      <c r="J229" s="40"/>
      <c r="K229" s="120">
        <f>K228-K227</f>
        <v>0</v>
      </c>
      <c r="L229" s="40"/>
      <c r="M229" s="40"/>
      <c r="N229" s="40"/>
      <c r="O229" s="40"/>
      <c r="P229" s="40"/>
      <c r="Q229" s="40"/>
      <c r="R229" s="40"/>
      <c r="S229" s="120"/>
    </row>
    <row r="230" spans="2:19" ht="25.2" hidden="1">
      <c r="C230" s="40"/>
      <c r="D230" s="40"/>
      <c r="E230" s="40"/>
      <c r="F230" s="40"/>
      <c r="G230" s="40"/>
      <c r="H230" s="40"/>
      <c r="I230" s="40"/>
      <c r="J230" s="40"/>
      <c r="K230" s="120"/>
      <c r="L230" s="40"/>
      <c r="M230" s="40"/>
      <c r="N230" s="40"/>
      <c r="O230" s="40"/>
      <c r="P230" s="40"/>
      <c r="Q230" s="40"/>
      <c r="R230" s="40"/>
      <c r="S230" s="120"/>
    </row>
    <row r="231" spans="2:19" ht="24.6" hidden="1">
      <c r="C231" s="40"/>
      <c r="D231" s="40"/>
      <c r="E231" s="40"/>
      <c r="F231" s="40"/>
      <c r="G231" s="40"/>
      <c r="H231" s="40"/>
      <c r="I231" s="40"/>
      <c r="J231" s="40"/>
      <c r="K231" s="70">
        <v>9584259220</v>
      </c>
      <c r="L231" s="70"/>
      <c r="M231" s="70"/>
      <c r="N231" s="70"/>
      <c r="O231" s="70"/>
      <c r="P231" s="70"/>
      <c r="Q231" s="70"/>
      <c r="R231" s="70"/>
      <c r="S231" s="70">
        <v>16983364675</v>
      </c>
    </row>
    <row r="232" spans="2:19" ht="24.6" hidden="1">
      <c r="C232" s="40"/>
      <c r="D232" s="40"/>
      <c r="E232" s="40"/>
      <c r="F232" s="40"/>
      <c r="G232" s="40"/>
      <c r="H232" s="40"/>
      <c r="I232" s="40"/>
      <c r="J232" s="40"/>
      <c r="K232" s="70">
        <v>-62341606</v>
      </c>
      <c r="L232" s="70"/>
      <c r="M232" s="70"/>
      <c r="N232" s="70"/>
      <c r="O232" s="70"/>
      <c r="P232" s="70"/>
      <c r="Q232" s="70"/>
      <c r="R232" s="70"/>
      <c r="S232" s="70">
        <v>-147758</v>
      </c>
    </row>
    <row r="233" spans="2:19" ht="24.6" hidden="1">
      <c r="C233" s="40"/>
      <c r="D233" s="40"/>
      <c r="E233" s="40"/>
      <c r="F233" s="40"/>
      <c r="G233" s="40"/>
      <c r="H233" s="40"/>
      <c r="I233" s="40"/>
      <c r="J233" s="40"/>
      <c r="K233" s="70">
        <v>-328170638</v>
      </c>
      <c r="L233" s="70"/>
      <c r="M233" s="70"/>
      <c r="N233" s="70"/>
      <c r="O233" s="70"/>
      <c r="P233" s="70"/>
      <c r="Q233" s="70"/>
      <c r="R233" s="70"/>
      <c r="S233" s="70">
        <v>-608504021</v>
      </c>
    </row>
    <row r="234" spans="2:19" ht="24.6" hidden="1">
      <c r="C234" s="40"/>
      <c r="D234" s="40"/>
      <c r="E234" s="40"/>
      <c r="F234" s="40"/>
      <c r="G234" s="40"/>
      <c r="H234" s="40"/>
      <c r="I234" s="40"/>
      <c r="J234" s="40"/>
      <c r="K234" s="70">
        <v>0</v>
      </c>
      <c r="L234" s="70"/>
      <c r="M234" s="70"/>
      <c r="N234" s="70"/>
      <c r="O234" s="70"/>
      <c r="P234" s="70"/>
      <c r="Q234" s="70"/>
      <c r="R234" s="70"/>
      <c r="S234" s="70">
        <v>-3203139830</v>
      </c>
    </row>
    <row r="235" spans="2:19" ht="24.6" hidden="1">
      <c r="K235" s="40">
        <f>SUM(K231:K234)</f>
        <v>9193746976</v>
      </c>
      <c r="O235" s="40"/>
      <c r="S235" s="40">
        <f>SUM(S231:S234)</f>
        <v>13171573066</v>
      </c>
    </row>
    <row r="236" spans="2:19" ht="24.6" hidden="1">
      <c r="G236" s="38">
        <v>8421552</v>
      </c>
      <c r="K236" s="40">
        <f>K235-K217</f>
        <v>24771213844</v>
      </c>
      <c r="O236" s="40"/>
      <c r="S236" s="40">
        <f>S235-S217</f>
        <v>68929864480</v>
      </c>
    </row>
    <row r="237" spans="2:19" hidden="1">
      <c r="G237" s="38">
        <v>138375640</v>
      </c>
    </row>
    <row r="238" spans="2:19" hidden="1">
      <c r="G238" s="38">
        <v>-176127828</v>
      </c>
    </row>
    <row r="239" spans="2:19" hidden="1">
      <c r="G239" s="38">
        <v>428316</v>
      </c>
    </row>
    <row r="240" spans="2:19" hidden="1"/>
    <row r="241" spans="11:19" hidden="1"/>
    <row r="242" spans="11:19" hidden="1"/>
    <row r="243" spans="11:19" hidden="1"/>
    <row r="244" spans="11:19" hidden="1"/>
    <row r="245" spans="11:19" hidden="1"/>
    <row r="246" spans="11:19" hidden="1"/>
    <row r="247" spans="11:19" hidden="1"/>
    <row r="248" spans="11:19" hidden="1"/>
    <row r="249" spans="11:19" hidden="1"/>
    <row r="250" spans="11:19" hidden="1"/>
    <row r="251" spans="11:19" hidden="1"/>
    <row r="252" spans="11:19" hidden="1"/>
    <row r="253" spans="11:19" ht="24.6" hidden="1">
      <c r="K253" s="107">
        <v>102058412041</v>
      </c>
      <c r="S253" s="107">
        <v>154885387503</v>
      </c>
    </row>
    <row r="254" spans="11:19" ht="24.6" hidden="1">
      <c r="K254" s="121">
        <v>0</v>
      </c>
      <c r="S254" s="121">
        <v>-147758</v>
      </c>
    </row>
    <row r="255" spans="11:19" ht="24.6" hidden="1">
      <c r="K255" s="121">
        <v>-915437088</v>
      </c>
      <c r="S255" s="121">
        <v>-2140804853</v>
      </c>
    </row>
    <row r="256" spans="11:19" ht="24.6" hidden="1">
      <c r="K256" s="121">
        <v>-4818347739</v>
      </c>
      <c r="S256" s="121">
        <v>-11269191854</v>
      </c>
    </row>
    <row r="257" spans="11:19" ht="24.6" hidden="1">
      <c r="K257" s="107">
        <f>SUM(K253:K256)</f>
        <v>96324627214</v>
      </c>
      <c r="S257" s="107">
        <f>SUM(S253:S256)</f>
        <v>141475243038</v>
      </c>
    </row>
    <row r="258" spans="11:19" ht="24.6" hidden="1">
      <c r="K258" s="121">
        <f>K217-K257</f>
        <v>-111902094082</v>
      </c>
      <c r="S258" s="121">
        <f>S217-S257</f>
        <v>-197233534452</v>
      </c>
    </row>
  </sheetData>
  <autoFilter ref="C7:S217" xr:uid="{00000000-0009-0000-0000-000007000000}">
    <sortState xmlns:xlrd2="http://schemas.microsoft.com/office/spreadsheetml/2017/richdata2" ref="C8:S216">
      <sortCondition ref="C7"/>
    </sortState>
  </autoFilter>
  <mergeCells count="6">
    <mergeCell ref="C220:S220"/>
    <mergeCell ref="M6:S6"/>
    <mergeCell ref="E6:K6"/>
    <mergeCell ref="C1:S1"/>
    <mergeCell ref="C2:S2"/>
    <mergeCell ref="C3:S3"/>
  </mergeCells>
  <printOptions horizontalCentered="1"/>
  <pageMargins left="0.25" right="0.25" top="0.75" bottom="0.75" header="0.3" footer="0.3"/>
  <pageSetup paperSize="9" scale="72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245"/>
  <sheetViews>
    <sheetView rightToLeft="1" view="pageBreakPreview" topLeftCell="A199" zoomScale="70" zoomScaleNormal="100" zoomScaleSheetLayoutView="70" workbookViewId="0">
      <selection activeCell="K145" sqref="K145"/>
    </sheetView>
  </sheetViews>
  <sheetFormatPr defaultColWidth="9.109375" defaultRowHeight="21"/>
  <cols>
    <col min="1" max="1" width="1.5546875" style="32" customWidth="1"/>
    <col min="2" max="2" width="10.6640625" style="25" hidden="1" customWidth="1"/>
    <col min="3" max="3" width="31.109375" style="32" bestFit="1" customWidth="1"/>
    <col min="4" max="4" width="0.5546875" style="32" customWidth="1"/>
    <col min="5" max="5" width="15" style="1" bestFit="1" customWidth="1"/>
    <col min="6" max="6" width="0.88671875" style="1" customWidth="1"/>
    <col min="7" max="7" width="25.33203125" style="1" customWidth="1"/>
    <col min="8" max="8" width="0.88671875" style="1" customWidth="1"/>
    <col min="9" max="9" width="27.33203125" style="1" bestFit="1" customWidth="1"/>
    <col min="10" max="10" width="0.5546875" style="1" customWidth="1"/>
    <col min="11" max="11" width="25.33203125" style="124" bestFit="1" customWidth="1"/>
    <col min="12" max="12" width="13" style="1" bestFit="1" customWidth="1"/>
    <col min="13" max="13" width="1.109375" style="1" customWidth="1"/>
    <col min="14" max="14" width="26" style="1" bestFit="1" customWidth="1"/>
    <col min="15" max="15" width="1" style="1" customWidth="1"/>
    <col min="16" max="16" width="26.6640625" style="1" bestFit="1" customWidth="1"/>
    <col min="17" max="17" width="1.109375" style="1" customWidth="1"/>
    <col min="18" max="18" width="24.6640625" style="1" bestFit="1" customWidth="1"/>
    <col min="19" max="19" width="0" style="32" hidden="1" customWidth="1"/>
    <col min="20" max="20" width="14" style="32" hidden="1" customWidth="1"/>
    <col min="21" max="21" width="0" style="32" hidden="1" customWidth="1"/>
    <col min="22" max="22" width="28.109375" style="32" bestFit="1" customWidth="1"/>
    <col min="23" max="23" width="9.109375" style="32"/>
    <col min="24" max="24" width="10.44140625" style="32" bestFit="1" customWidth="1"/>
    <col min="25" max="16384" width="9.109375" style="32"/>
  </cols>
  <sheetData>
    <row r="1" spans="2:21" s="262" customFormat="1" ht="21.6">
      <c r="B1" s="25"/>
      <c r="C1" s="273" t="s">
        <v>84</v>
      </c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</row>
    <row r="2" spans="2:21" s="262" customFormat="1" ht="21.6">
      <c r="B2" s="25"/>
      <c r="C2" s="273" t="s">
        <v>53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2:21" s="262" customFormat="1" ht="21.6">
      <c r="B3" s="25"/>
      <c r="C3" s="273" t="str">
        <f>' سهام'!A3</f>
        <v>برای ماه منتهی به 1402/05/31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2:21" s="262" customFormat="1">
      <c r="B4" s="25"/>
      <c r="C4" s="224" t="s">
        <v>86</v>
      </c>
      <c r="D4" s="224"/>
      <c r="E4" s="224"/>
      <c r="F4" s="224"/>
      <c r="G4" s="224"/>
      <c r="H4" s="224"/>
      <c r="I4" s="224"/>
      <c r="J4" s="251"/>
      <c r="K4" s="35"/>
      <c r="L4" s="1"/>
      <c r="M4" s="1"/>
      <c r="N4" s="1"/>
      <c r="O4" s="1"/>
      <c r="P4" s="1"/>
      <c r="Q4" s="1"/>
      <c r="R4" s="1"/>
    </row>
    <row r="5" spans="2:21" s="262" customFormat="1" ht="22.2" thickBot="1">
      <c r="B5" s="25"/>
      <c r="C5" s="225"/>
      <c r="D5" s="225"/>
      <c r="E5" s="167" t="s">
        <v>557</v>
      </c>
      <c r="F5" s="167"/>
      <c r="G5" s="167"/>
      <c r="H5" s="167"/>
      <c r="I5" s="167"/>
      <c r="J5" s="167"/>
      <c r="K5" s="167"/>
      <c r="L5" s="166" t="s">
        <v>558</v>
      </c>
      <c r="M5" s="166"/>
      <c r="N5" s="166"/>
      <c r="O5" s="166"/>
      <c r="P5" s="166"/>
      <c r="Q5" s="166"/>
      <c r="R5" s="166"/>
    </row>
    <row r="6" spans="2:21" s="262" customFormat="1" ht="42.6" thickBot="1">
      <c r="B6" s="25"/>
      <c r="C6" s="254" t="s">
        <v>37</v>
      </c>
      <c r="D6" s="254"/>
      <c r="E6" s="52" t="s">
        <v>3</v>
      </c>
      <c r="F6" s="35"/>
      <c r="G6" s="51" t="s">
        <v>21</v>
      </c>
      <c r="H6" s="35"/>
      <c r="I6" s="52" t="s">
        <v>41</v>
      </c>
      <c r="J6" s="35" t="s">
        <v>762</v>
      </c>
      <c r="K6" s="51" t="s">
        <v>422</v>
      </c>
      <c r="L6" s="52" t="s">
        <v>3</v>
      </c>
      <c r="M6" s="35"/>
      <c r="N6" s="51" t="s">
        <v>21</v>
      </c>
      <c r="O6" s="35"/>
      <c r="P6" s="52" t="s">
        <v>41</v>
      </c>
      <c r="Q6" s="35"/>
      <c r="R6" s="51" t="s">
        <v>422</v>
      </c>
    </row>
    <row r="7" spans="2:21" s="262" customFormat="1">
      <c r="B7" s="302" t="s">
        <v>240</v>
      </c>
      <c r="C7" s="280" t="s">
        <v>113</v>
      </c>
      <c r="E7" s="25">
        <v>1584633</v>
      </c>
      <c r="F7" s="25"/>
      <c r="G7" s="25">
        <v>7373531956</v>
      </c>
      <c r="H7" s="25"/>
      <c r="I7" s="25">
        <f>K7-G7</f>
        <v>-7916139170</v>
      </c>
      <c r="J7" s="25">
        <v>-7916139170</v>
      </c>
      <c r="K7" s="34">
        <v>-542607214</v>
      </c>
      <c r="L7" s="25">
        <v>1584633</v>
      </c>
      <c r="M7" s="25"/>
      <c r="N7" s="25">
        <v>7373531956</v>
      </c>
      <c r="O7" s="25"/>
      <c r="P7" s="25">
        <f>R7-N7</f>
        <v>-8853254245</v>
      </c>
      <c r="Q7" s="25"/>
      <c r="R7" s="25">
        <v>-1479722289</v>
      </c>
      <c r="T7" s="262">
        <v>51211126</v>
      </c>
      <c r="U7" s="303">
        <f>T7-R7</f>
        <v>1530933415</v>
      </c>
    </row>
    <row r="8" spans="2:21" s="262" customFormat="1">
      <c r="B8" s="302" t="s">
        <v>242</v>
      </c>
      <c r="C8" s="280" t="s">
        <v>497</v>
      </c>
      <c r="E8" s="25">
        <v>224488</v>
      </c>
      <c r="F8" s="25"/>
      <c r="G8" s="25">
        <v>2387729574</v>
      </c>
      <c r="H8" s="25"/>
      <c r="I8" s="25">
        <f t="shared" ref="I8:I49" si="0">K8-G8</f>
        <v>-2839202149</v>
      </c>
      <c r="J8" s="25">
        <v>-1936256999</v>
      </c>
      <c r="K8" s="34">
        <v>-451472575</v>
      </c>
      <c r="L8" s="25">
        <v>224488</v>
      </c>
      <c r="M8" s="25"/>
      <c r="N8" s="25">
        <v>2387729574</v>
      </c>
      <c r="O8" s="25"/>
      <c r="P8" s="25">
        <f t="shared" ref="P8:P71" si="1">R8-N8</f>
        <v>-3061342981</v>
      </c>
      <c r="Q8" s="25"/>
      <c r="R8" s="25">
        <v>-673613407</v>
      </c>
      <c r="T8" s="262">
        <v>-282899728</v>
      </c>
      <c r="U8" s="303">
        <f t="shared" ref="U8:U71" si="2">T8-R8</f>
        <v>390713679</v>
      </c>
    </row>
    <row r="9" spans="2:21" s="262" customFormat="1">
      <c r="B9" s="302" t="s">
        <v>442</v>
      </c>
      <c r="C9" s="280" t="s">
        <v>472</v>
      </c>
      <c r="E9" s="25">
        <v>303440</v>
      </c>
      <c r="F9" s="25"/>
      <c r="G9" s="25">
        <v>3046508776</v>
      </c>
      <c r="H9" s="25"/>
      <c r="I9" s="25">
        <f t="shared" si="0"/>
        <v>-3021960715</v>
      </c>
      <c r="J9" s="25">
        <v>-3071056837</v>
      </c>
      <c r="K9" s="34">
        <v>24548061</v>
      </c>
      <c r="L9" s="25">
        <v>303440</v>
      </c>
      <c r="M9" s="25"/>
      <c r="N9" s="25">
        <v>3046508776</v>
      </c>
      <c r="O9" s="25"/>
      <c r="P9" s="25">
        <f t="shared" si="1"/>
        <v>-3161521105</v>
      </c>
      <c r="Q9" s="25"/>
      <c r="R9" s="25">
        <v>-115012329</v>
      </c>
      <c r="T9" s="262">
        <v>1243913008</v>
      </c>
      <c r="U9" s="303">
        <f t="shared" si="2"/>
        <v>1358925337</v>
      </c>
    </row>
    <row r="10" spans="2:21" s="262" customFormat="1">
      <c r="B10" s="302" t="s">
        <v>243</v>
      </c>
      <c r="C10" s="280" t="s">
        <v>183</v>
      </c>
      <c r="E10" s="25">
        <v>11738966</v>
      </c>
      <c r="F10" s="25"/>
      <c r="G10" s="25">
        <v>27772503585</v>
      </c>
      <c r="H10" s="25"/>
      <c r="I10" s="25">
        <f t="shared" si="0"/>
        <v>-31297481588</v>
      </c>
      <c r="J10" s="25">
        <v>-24247525582</v>
      </c>
      <c r="K10" s="34">
        <v>-3524978003</v>
      </c>
      <c r="L10" s="25">
        <v>11738966</v>
      </c>
      <c r="M10" s="25"/>
      <c r="N10" s="25">
        <v>27772503585</v>
      </c>
      <c r="O10" s="25"/>
      <c r="P10" s="25">
        <f t="shared" si="1"/>
        <v>-34632585386</v>
      </c>
      <c r="Q10" s="25"/>
      <c r="R10" s="25">
        <v>-6860081801</v>
      </c>
      <c r="T10" s="262">
        <v>6313384321</v>
      </c>
      <c r="U10" s="303">
        <f t="shared" si="2"/>
        <v>13173466122</v>
      </c>
    </row>
    <row r="11" spans="2:21" s="262" customFormat="1">
      <c r="B11" s="302" t="s">
        <v>464</v>
      </c>
      <c r="C11" s="280" t="s">
        <v>498</v>
      </c>
      <c r="E11" s="25">
        <v>6670623</v>
      </c>
      <c r="F11" s="25"/>
      <c r="G11" s="25">
        <v>22279934190</v>
      </c>
      <c r="H11" s="25"/>
      <c r="I11" s="25">
        <f t="shared" si="0"/>
        <v>-28744164413</v>
      </c>
      <c r="J11" s="25">
        <v>-15815703967</v>
      </c>
      <c r="K11" s="34">
        <v>-6464230223</v>
      </c>
      <c r="L11" s="25">
        <v>6670623</v>
      </c>
      <c r="M11" s="25"/>
      <c r="N11" s="25">
        <v>22279934190</v>
      </c>
      <c r="O11" s="25"/>
      <c r="P11" s="25">
        <f t="shared" si="1"/>
        <v>-29591147353</v>
      </c>
      <c r="Q11" s="25"/>
      <c r="R11" s="25">
        <v>-7311213163</v>
      </c>
      <c r="T11" s="262">
        <v>2770136926</v>
      </c>
      <c r="U11" s="303">
        <f t="shared" si="2"/>
        <v>10081350089</v>
      </c>
    </row>
    <row r="12" spans="2:21" s="262" customFormat="1">
      <c r="B12" s="302" t="s">
        <v>244</v>
      </c>
      <c r="C12" s="280" t="s">
        <v>459</v>
      </c>
      <c r="E12" s="25">
        <v>2298050</v>
      </c>
      <c r="F12" s="25"/>
      <c r="G12" s="25">
        <v>39062839907</v>
      </c>
      <c r="H12" s="25"/>
      <c r="I12" s="25">
        <f t="shared" si="0"/>
        <v>-32818932562</v>
      </c>
      <c r="J12" s="25">
        <v>-45306747252</v>
      </c>
      <c r="K12" s="34">
        <v>6243907345</v>
      </c>
      <c r="L12" s="25">
        <v>2298050</v>
      </c>
      <c r="M12" s="25"/>
      <c r="N12" s="25">
        <v>39062839907</v>
      </c>
      <c r="O12" s="25"/>
      <c r="P12" s="25">
        <f t="shared" si="1"/>
        <v>-32328706338</v>
      </c>
      <c r="Q12" s="25"/>
      <c r="R12" s="25">
        <v>6734133569</v>
      </c>
      <c r="T12" s="262">
        <v>6456785185</v>
      </c>
      <c r="U12" s="303">
        <f t="shared" si="2"/>
        <v>-277348384</v>
      </c>
    </row>
    <row r="13" spans="2:21" s="262" customFormat="1">
      <c r="B13" s="302" t="s">
        <v>245</v>
      </c>
      <c r="C13" s="280" t="s">
        <v>106</v>
      </c>
      <c r="E13" s="25">
        <v>18563142</v>
      </c>
      <c r="F13" s="25"/>
      <c r="G13" s="25">
        <v>62517718145</v>
      </c>
      <c r="H13" s="25"/>
      <c r="I13" s="25">
        <f t="shared" si="0"/>
        <v>-76042557359</v>
      </c>
      <c r="J13" s="25">
        <v>-48992878931</v>
      </c>
      <c r="K13" s="34">
        <v>-13524839214</v>
      </c>
      <c r="L13" s="25">
        <v>18563142</v>
      </c>
      <c r="M13" s="25"/>
      <c r="N13" s="25">
        <v>62517718145</v>
      </c>
      <c r="O13" s="25"/>
      <c r="P13" s="25">
        <f t="shared" si="1"/>
        <v>-84140842115</v>
      </c>
      <c r="Q13" s="25"/>
      <c r="R13" s="25">
        <v>-21623123970</v>
      </c>
      <c r="T13" s="262">
        <v>2870148685</v>
      </c>
      <c r="U13" s="303">
        <f t="shared" si="2"/>
        <v>24493272655</v>
      </c>
    </row>
    <row r="14" spans="2:21" s="262" customFormat="1">
      <c r="B14" s="302" t="s">
        <v>246</v>
      </c>
      <c r="C14" s="280" t="s">
        <v>165</v>
      </c>
      <c r="E14" s="25">
        <v>7394618</v>
      </c>
      <c r="F14" s="25"/>
      <c r="G14" s="25">
        <v>50572265760</v>
      </c>
      <c r="H14" s="25"/>
      <c r="I14" s="25">
        <f t="shared" si="0"/>
        <v>-51686018289</v>
      </c>
      <c r="J14" s="25">
        <v>-49458513231</v>
      </c>
      <c r="K14" s="34">
        <v>-1113752529</v>
      </c>
      <c r="L14" s="25">
        <v>7394618</v>
      </c>
      <c r="M14" s="25"/>
      <c r="N14" s="25">
        <v>50572265760</v>
      </c>
      <c r="O14" s="25"/>
      <c r="P14" s="25">
        <f t="shared" si="1"/>
        <v>-63233191776</v>
      </c>
      <c r="Q14" s="25"/>
      <c r="R14" s="25">
        <v>-12660926016</v>
      </c>
      <c r="T14" s="262">
        <v>6034600485</v>
      </c>
      <c r="U14" s="303">
        <f t="shared" si="2"/>
        <v>18695526501</v>
      </c>
    </row>
    <row r="15" spans="2:21" s="262" customFormat="1">
      <c r="B15" s="302" t="s">
        <v>247</v>
      </c>
      <c r="C15" s="280" t="s">
        <v>161</v>
      </c>
      <c r="E15" s="25">
        <v>10623793</v>
      </c>
      <c r="F15" s="25"/>
      <c r="G15" s="25">
        <v>16875809131</v>
      </c>
      <c r="H15" s="25"/>
      <c r="I15" s="25">
        <f t="shared" si="0"/>
        <v>-20816724103</v>
      </c>
      <c r="J15" s="25">
        <v>-12934894159</v>
      </c>
      <c r="K15" s="34">
        <v>-3940914972</v>
      </c>
      <c r="L15" s="25">
        <v>10623793</v>
      </c>
      <c r="M15" s="25"/>
      <c r="N15" s="25">
        <v>16875809131</v>
      </c>
      <c r="O15" s="25"/>
      <c r="P15" s="25">
        <f t="shared" si="1"/>
        <v>-25384863991</v>
      </c>
      <c r="Q15" s="25"/>
      <c r="R15" s="25">
        <v>-8509054860</v>
      </c>
      <c r="T15" s="262">
        <v>437799422</v>
      </c>
      <c r="U15" s="303">
        <f t="shared" si="2"/>
        <v>8946854282</v>
      </c>
    </row>
    <row r="16" spans="2:21" s="262" customFormat="1">
      <c r="B16" s="302" t="s">
        <v>248</v>
      </c>
      <c r="C16" s="280" t="s">
        <v>561</v>
      </c>
      <c r="E16" s="25">
        <v>249962</v>
      </c>
      <c r="F16" s="25"/>
      <c r="G16" s="25">
        <v>3597914039</v>
      </c>
      <c r="H16" s="25"/>
      <c r="I16" s="25">
        <f t="shared" si="0"/>
        <v>-3790606819</v>
      </c>
      <c r="J16" s="25">
        <v>-3405221259</v>
      </c>
      <c r="K16" s="34">
        <v>-192692780</v>
      </c>
      <c r="L16" s="25">
        <v>249962</v>
      </c>
      <c r="M16" s="25"/>
      <c r="N16" s="25">
        <v>3597914039</v>
      </c>
      <c r="O16" s="25"/>
      <c r="P16" s="25">
        <f t="shared" si="1"/>
        <v>-3790606819</v>
      </c>
      <c r="Q16" s="25"/>
      <c r="R16" s="25">
        <v>-192692780</v>
      </c>
      <c r="T16" s="262">
        <v>341876612</v>
      </c>
      <c r="U16" s="303">
        <f t="shared" si="2"/>
        <v>534569392</v>
      </c>
    </row>
    <row r="17" spans="2:21" s="262" customFormat="1">
      <c r="B17" s="302" t="s">
        <v>249</v>
      </c>
      <c r="C17" s="280" t="s">
        <v>202</v>
      </c>
      <c r="E17" s="25">
        <v>1875395</v>
      </c>
      <c r="F17" s="25"/>
      <c r="G17" s="25">
        <v>12807304071</v>
      </c>
      <c r="H17" s="25"/>
      <c r="I17" s="25">
        <f t="shared" si="0"/>
        <v>-13928979291</v>
      </c>
      <c r="J17" s="25">
        <v>-11685628851</v>
      </c>
      <c r="K17" s="34">
        <v>-1121675220</v>
      </c>
      <c r="L17" s="25">
        <v>1875395</v>
      </c>
      <c r="M17" s="25"/>
      <c r="N17" s="25">
        <v>12807304071</v>
      </c>
      <c r="O17" s="25"/>
      <c r="P17" s="25">
        <f t="shared" si="1"/>
        <v>-18038251213</v>
      </c>
      <c r="Q17" s="25"/>
      <c r="R17" s="25">
        <v>-5230947142</v>
      </c>
      <c r="T17" s="262">
        <v>5618973939</v>
      </c>
      <c r="U17" s="303">
        <f t="shared" si="2"/>
        <v>10849921081</v>
      </c>
    </row>
    <row r="18" spans="2:21" s="262" customFormat="1">
      <c r="B18" s="302" t="s">
        <v>250</v>
      </c>
      <c r="C18" s="280" t="s">
        <v>97</v>
      </c>
      <c r="E18" s="25">
        <v>10251156</v>
      </c>
      <c r="F18" s="25"/>
      <c r="G18" s="25">
        <v>79585162271</v>
      </c>
      <c r="H18" s="25"/>
      <c r="I18" s="25">
        <f t="shared" si="0"/>
        <v>-87024796754</v>
      </c>
      <c r="J18" s="25">
        <v>-72145527788</v>
      </c>
      <c r="K18" s="34">
        <v>-7439634483</v>
      </c>
      <c r="L18" s="25">
        <v>10251156</v>
      </c>
      <c r="M18" s="25"/>
      <c r="N18" s="25">
        <v>79585162271</v>
      </c>
      <c r="O18" s="25"/>
      <c r="P18" s="25">
        <f t="shared" si="1"/>
        <v>-89580763784</v>
      </c>
      <c r="Q18" s="25"/>
      <c r="R18" s="25">
        <v>-9995601513</v>
      </c>
      <c r="T18" s="262">
        <v>7157480183</v>
      </c>
      <c r="U18" s="303">
        <f t="shared" si="2"/>
        <v>17153081696</v>
      </c>
    </row>
    <row r="19" spans="2:21" s="262" customFormat="1">
      <c r="B19" s="302" t="s">
        <v>251</v>
      </c>
      <c r="C19" s="280" t="s">
        <v>499</v>
      </c>
      <c r="E19" s="25">
        <v>8344291</v>
      </c>
      <c r="F19" s="25"/>
      <c r="G19" s="25">
        <v>32042203861</v>
      </c>
      <c r="H19" s="25"/>
      <c r="I19" s="25">
        <f t="shared" si="0"/>
        <v>-37229736505</v>
      </c>
      <c r="J19" s="25">
        <v>-26854671217</v>
      </c>
      <c r="K19" s="34">
        <v>-5187532644</v>
      </c>
      <c r="L19" s="25">
        <v>8344291</v>
      </c>
      <c r="M19" s="25"/>
      <c r="N19" s="25">
        <v>32042203861</v>
      </c>
      <c r="O19" s="25"/>
      <c r="P19" s="25">
        <f t="shared" si="1"/>
        <v>-46090076796</v>
      </c>
      <c r="Q19" s="25"/>
      <c r="R19" s="25">
        <v>-14047872935</v>
      </c>
      <c r="T19" s="262">
        <v>5815459572</v>
      </c>
      <c r="U19" s="303">
        <f t="shared" si="2"/>
        <v>19863332507</v>
      </c>
    </row>
    <row r="20" spans="2:21" s="262" customFormat="1">
      <c r="B20" s="302" t="s">
        <v>252</v>
      </c>
      <c r="C20" s="280" t="s">
        <v>124</v>
      </c>
      <c r="E20" s="25">
        <v>3759782</v>
      </c>
      <c r="F20" s="25"/>
      <c r="G20" s="25">
        <v>14594591119</v>
      </c>
      <c r="H20" s="25"/>
      <c r="I20" s="25">
        <f t="shared" si="0"/>
        <v>-16367497930</v>
      </c>
      <c r="J20" s="25">
        <v>-12821684308</v>
      </c>
      <c r="K20" s="34">
        <v>-1772906811</v>
      </c>
      <c r="L20" s="25">
        <v>3759782</v>
      </c>
      <c r="M20" s="25"/>
      <c r="N20" s="25">
        <v>14594591119</v>
      </c>
      <c r="O20" s="25"/>
      <c r="P20" s="25">
        <f t="shared" si="1"/>
        <v>-20289267587</v>
      </c>
      <c r="Q20" s="25"/>
      <c r="R20" s="25">
        <v>-5694676468</v>
      </c>
      <c r="T20" s="262">
        <v>0</v>
      </c>
      <c r="U20" s="303">
        <f t="shared" si="2"/>
        <v>5694676468</v>
      </c>
    </row>
    <row r="21" spans="2:21" s="262" customFormat="1">
      <c r="B21" s="302" t="s">
        <v>253</v>
      </c>
      <c r="C21" s="280" t="s">
        <v>203</v>
      </c>
      <c r="E21" s="25">
        <v>30290501</v>
      </c>
      <c r="F21" s="25"/>
      <c r="G21" s="25">
        <v>108246429709</v>
      </c>
      <c r="H21" s="25"/>
      <c r="I21" s="25">
        <f t="shared" si="0"/>
        <v>-107877351503</v>
      </c>
      <c r="J21" s="25">
        <v>-108615507915</v>
      </c>
      <c r="K21" s="34">
        <v>369078206</v>
      </c>
      <c r="L21" s="25">
        <v>30290501</v>
      </c>
      <c r="M21" s="25"/>
      <c r="N21" s="25">
        <v>108246429709</v>
      </c>
      <c r="O21" s="25"/>
      <c r="P21" s="25">
        <f t="shared" si="1"/>
        <v>-110959344896</v>
      </c>
      <c r="Q21" s="25"/>
      <c r="R21" s="25">
        <v>-2712915187</v>
      </c>
      <c r="T21" s="262">
        <v>23797499505</v>
      </c>
      <c r="U21" s="303">
        <f t="shared" si="2"/>
        <v>26510414692</v>
      </c>
    </row>
    <row r="22" spans="2:21" s="262" customFormat="1">
      <c r="B22" s="302" t="s">
        <v>443</v>
      </c>
      <c r="C22" s="280" t="s">
        <v>134</v>
      </c>
      <c r="E22" s="25">
        <v>50986526</v>
      </c>
      <c r="F22" s="25"/>
      <c r="G22" s="25">
        <v>220167630406</v>
      </c>
      <c r="H22" s="25"/>
      <c r="I22" s="25">
        <f t="shared" si="0"/>
        <v>-217216760617</v>
      </c>
      <c r="J22" s="25">
        <v>-223118500195</v>
      </c>
      <c r="K22" s="34">
        <v>2950869789</v>
      </c>
      <c r="L22" s="25">
        <v>50986526</v>
      </c>
      <c r="M22" s="25"/>
      <c r="N22" s="25">
        <v>220167630406</v>
      </c>
      <c r="O22" s="25"/>
      <c r="P22" s="25">
        <f t="shared" si="1"/>
        <v>-258166622312</v>
      </c>
      <c r="Q22" s="25"/>
      <c r="R22" s="25">
        <v>-37998991906</v>
      </c>
      <c r="T22" s="262">
        <v>2697129064</v>
      </c>
      <c r="U22" s="303">
        <f t="shared" si="2"/>
        <v>40696120970</v>
      </c>
    </row>
    <row r="23" spans="2:21" s="262" customFormat="1">
      <c r="B23" s="302" t="s">
        <v>254</v>
      </c>
      <c r="C23" s="280" t="s">
        <v>428</v>
      </c>
      <c r="E23" s="25">
        <v>4742603</v>
      </c>
      <c r="F23" s="25"/>
      <c r="G23" s="25">
        <v>50632489664</v>
      </c>
      <c r="H23" s="25"/>
      <c r="I23" s="25">
        <f t="shared" si="0"/>
        <v>-53747875857</v>
      </c>
      <c r="J23" s="25">
        <v>-47517103471</v>
      </c>
      <c r="K23" s="34">
        <v>-3115386193</v>
      </c>
      <c r="L23" s="25">
        <v>4742603</v>
      </c>
      <c r="M23" s="25"/>
      <c r="N23" s="25">
        <v>50632489664</v>
      </c>
      <c r="O23" s="25"/>
      <c r="P23" s="25">
        <f t="shared" si="1"/>
        <v>-60931868635</v>
      </c>
      <c r="Q23" s="25"/>
      <c r="R23" s="25">
        <v>-10299378971</v>
      </c>
      <c r="T23" s="262">
        <v>1235413326</v>
      </c>
      <c r="U23" s="303">
        <f t="shared" si="2"/>
        <v>11534792297</v>
      </c>
    </row>
    <row r="24" spans="2:21" s="262" customFormat="1">
      <c r="B24" s="302" t="s">
        <v>255</v>
      </c>
      <c r="C24" s="280" t="s">
        <v>429</v>
      </c>
      <c r="E24" s="25">
        <v>2398480</v>
      </c>
      <c r="F24" s="25"/>
      <c r="G24" s="25">
        <v>12827044660</v>
      </c>
      <c r="H24" s="25"/>
      <c r="I24" s="25">
        <f t="shared" si="0"/>
        <v>-14595301919</v>
      </c>
      <c r="J24" s="25">
        <v>-11058787401</v>
      </c>
      <c r="K24" s="34">
        <v>-1768257259</v>
      </c>
      <c r="L24" s="25">
        <v>2398480</v>
      </c>
      <c r="M24" s="25"/>
      <c r="N24" s="25">
        <v>12827044660</v>
      </c>
      <c r="O24" s="25"/>
      <c r="P24" s="25">
        <f t="shared" si="1"/>
        <v>-17390294181</v>
      </c>
      <c r="Q24" s="25"/>
      <c r="R24" s="25">
        <v>-4563249521</v>
      </c>
      <c r="T24" s="262">
        <v>8788979370</v>
      </c>
      <c r="U24" s="303">
        <f t="shared" si="2"/>
        <v>13352228891</v>
      </c>
    </row>
    <row r="25" spans="2:21" s="262" customFormat="1">
      <c r="B25" s="302" t="s">
        <v>444</v>
      </c>
      <c r="C25" s="280" t="s">
        <v>430</v>
      </c>
      <c r="E25" s="25">
        <v>4698845</v>
      </c>
      <c r="F25" s="25"/>
      <c r="G25" s="25">
        <v>44980640583</v>
      </c>
      <c r="H25" s="25"/>
      <c r="I25" s="25">
        <f t="shared" si="0"/>
        <v>-62894009434</v>
      </c>
      <c r="J25" s="25">
        <v>-27067271732</v>
      </c>
      <c r="K25" s="34">
        <v>-17913368851</v>
      </c>
      <c r="L25" s="25">
        <v>4698845</v>
      </c>
      <c r="M25" s="25"/>
      <c r="N25" s="25">
        <v>44980640583</v>
      </c>
      <c r="O25" s="25"/>
      <c r="P25" s="25">
        <f t="shared" si="1"/>
        <v>-60067611222</v>
      </c>
      <c r="Q25" s="25"/>
      <c r="R25" s="25">
        <v>-15086970639</v>
      </c>
      <c r="T25" s="262">
        <v>3107700746</v>
      </c>
      <c r="U25" s="303">
        <f t="shared" si="2"/>
        <v>18194671385</v>
      </c>
    </row>
    <row r="26" spans="2:21" s="262" customFormat="1">
      <c r="B26" s="302" t="s">
        <v>445</v>
      </c>
      <c r="C26" s="280" t="s">
        <v>211</v>
      </c>
      <c r="E26" s="25">
        <v>3997991</v>
      </c>
      <c r="F26" s="25"/>
      <c r="G26" s="25">
        <v>40974032454</v>
      </c>
      <c r="H26" s="25"/>
      <c r="I26" s="25">
        <f t="shared" si="0"/>
        <v>-41687602209</v>
      </c>
      <c r="J26" s="25">
        <v>-40260462699</v>
      </c>
      <c r="K26" s="34">
        <v>-713569755</v>
      </c>
      <c r="L26" s="25">
        <v>3997991</v>
      </c>
      <c r="M26" s="25"/>
      <c r="N26" s="25">
        <v>40974032454</v>
      </c>
      <c r="O26" s="25"/>
      <c r="P26" s="25">
        <f t="shared" si="1"/>
        <v>-46257375430</v>
      </c>
      <c r="Q26" s="25"/>
      <c r="R26" s="25">
        <v>-5283342976</v>
      </c>
      <c r="T26" s="262">
        <v>-310992880</v>
      </c>
      <c r="U26" s="303">
        <f t="shared" si="2"/>
        <v>4972350096</v>
      </c>
    </row>
    <row r="27" spans="2:21" s="262" customFormat="1">
      <c r="B27" s="302" t="s">
        <v>256</v>
      </c>
      <c r="C27" s="280" t="s">
        <v>109</v>
      </c>
      <c r="E27" s="25">
        <v>11393830</v>
      </c>
      <c r="F27" s="25"/>
      <c r="G27" s="25">
        <v>28960675875</v>
      </c>
      <c r="H27" s="25"/>
      <c r="I27" s="25">
        <f t="shared" si="0"/>
        <v>-29671764546</v>
      </c>
      <c r="J27" s="25">
        <v>28249587204</v>
      </c>
      <c r="K27" s="34">
        <v>-711088671</v>
      </c>
      <c r="L27" s="25">
        <v>11393830</v>
      </c>
      <c r="M27" s="25"/>
      <c r="N27" s="25">
        <v>28960675875</v>
      </c>
      <c r="O27" s="25"/>
      <c r="P27" s="25">
        <f t="shared" si="1"/>
        <v>-37797860904</v>
      </c>
      <c r="Q27" s="25"/>
      <c r="R27" s="25">
        <v>-8837185029</v>
      </c>
      <c r="T27" s="262">
        <v>2740452868</v>
      </c>
      <c r="U27" s="303">
        <f t="shared" si="2"/>
        <v>11577637897</v>
      </c>
    </row>
    <row r="28" spans="2:21" s="262" customFormat="1">
      <c r="B28" s="302" t="s">
        <v>257</v>
      </c>
      <c r="C28" s="280" t="s">
        <v>562</v>
      </c>
      <c r="E28" s="25">
        <v>4348455</v>
      </c>
      <c r="F28" s="25"/>
      <c r="G28" s="25">
        <v>25243877089</v>
      </c>
      <c r="H28" s="25"/>
      <c r="I28" s="25">
        <f t="shared" si="0"/>
        <v>-24448695941</v>
      </c>
      <c r="J28" s="25">
        <v>26039058237</v>
      </c>
      <c r="K28" s="34">
        <v>795181148</v>
      </c>
      <c r="L28" s="25">
        <v>4348455</v>
      </c>
      <c r="M28" s="25"/>
      <c r="N28" s="25">
        <v>25243877089</v>
      </c>
      <c r="O28" s="25"/>
      <c r="P28" s="25">
        <f t="shared" si="1"/>
        <v>-24448695941</v>
      </c>
      <c r="Q28" s="25"/>
      <c r="R28" s="25">
        <v>795181148</v>
      </c>
      <c r="T28" s="262">
        <v>3692128259</v>
      </c>
      <c r="U28" s="303">
        <f t="shared" si="2"/>
        <v>2896947111</v>
      </c>
    </row>
    <row r="29" spans="2:21" s="262" customFormat="1">
      <c r="B29" s="302" t="s">
        <v>258</v>
      </c>
      <c r="C29" s="280" t="s">
        <v>143</v>
      </c>
      <c r="E29" s="25">
        <v>18068491</v>
      </c>
      <c r="F29" s="25"/>
      <c r="G29" s="25">
        <v>56505254026</v>
      </c>
      <c r="H29" s="25"/>
      <c r="I29" s="25">
        <f t="shared" si="0"/>
        <v>-49470254232</v>
      </c>
      <c r="J29" s="25">
        <v>63540253820</v>
      </c>
      <c r="K29" s="34">
        <v>7034999794</v>
      </c>
      <c r="L29" s="25">
        <v>18068491</v>
      </c>
      <c r="M29" s="25"/>
      <c r="N29" s="25">
        <v>56505254026</v>
      </c>
      <c r="O29" s="25"/>
      <c r="P29" s="25">
        <f t="shared" si="1"/>
        <v>-53876879652</v>
      </c>
      <c r="Q29" s="25"/>
      <c r="R29" s="25">
        <v>2628374374</v>
      </c>
      <c r="T29" s="262">
        <v>39713059</v>
      </c>
      <c r="U29" s="303">
        <f t="shared" si="2"/>
        <v>-2588661315</v>
      </c>
    </row>
    <row r="30" spans="2:21" s="262" customFormat="1">
      <c r="B30" s="302" t="s">
        <v>411</v>
      </c>
      <c r="C30" s="280" t="s">
        <v>91</v>
      </c>
      <c r="E30" s="25">
        <v>17340491</v>
      </c>
      <c r="F30" s="25"/>
      <c r="G30" s="25">
        <v>32475101611</v>
      </c>
      <c r="H30" s="25"/>
      <c r="I30" s="25">
        <f t="shared" si="0"/>
        <v>-32706189129</v>
      </c>
      <c r="J30" s="25">
        <v>32244014093</v>
      </c>
      <c r="K30" s="34">
        <v>-231087518</v>
      </c>
      <c r="L30" s="25">
        <v>17340491</v>
      </c>
      <c r="M30" s="25"/>
      <c r="N30" s="25">
        <v>32475101611</v>
      </c>
      <c r="O30" s="25"/>
      <c r="P30" s="25">
        <f t="shared" si="1"/>
        <v>-39308360358</v>
      </c>
      <c r="Q30" s="25"/>
      <c r="R30" s="25">
        <v>-6833258747</v>
      </c>
      <c r="T30" s="262">
        <v>447</v>
      </c>
      <c r="U30" s="303">
        <f t="shared" si="2"/>
        <v>6833259194</v>
      </c>
    </row>
    <row r="31" spans="2:21" s="262" customFormat="1">
      <c r="B31" s="302" t="s">
        <v>259</v>
      </c>
      <c r="C31" s="280" t="s">
        <v>192</v>
      </c>
      <c r="E31" s="25">
        <v>10933636</v>
      </c>
      <c r="F31" s="25"/>
      <c r="G31" s="25">
        <v>31475410191</v>
      </c>
      <c r="H31" s="25"/>
      <c r="I31" s="25">
        <f t="shared" si="0"/>
        <v>-33603631923</v>
      </c>
      <c r="J31" s="25">
        <v>29347188459</v>
      </c>
      <c r="K31" s="34">
        <v>-2128221732</v>
      </c>
      <c r="L31" s="25">
        <v>10933636</v>
      </c>
      <c r="M31" s="25"/>
      <c r="N31" s="25">
        <v>31475410191</v>
      </c>
      <c r="O31" s="25"/>
      <c r="P31" s="25">
        <f t="shared" si="1"/>
        <v>-43555267136</v>
      </c>
      <c r="Q31" s="25"/>
      <c r="R31" s="25">
        <v>-12079856945</v>
      </c>
      <c r="T31" s="262">
        <v>2116969202</v>
      </c>
      <c r="U31" s="303">
        <f t="shared" si="2"/>
        <v>14196826147</v>
      </c>
    </row>
    <row r="32" spans="2:21" s="262" customFormat="1">
      <c r="B32" s="302" t="s">
        <v>260</v>
      </c>
      <c r="C32" s="280" t="s">
        <v>107</v>
      </c>
      <c r="E32" s="25">
        <v>10641796</v>
      </c>
      <c r="F32" s="25"/>
      <c r="G32" s="25">
        <v>44969107065</v>
      </c>
      <c r="H32" s="25"/>
      <c r="I32" s="25">
        <f t="shared" si="0"/>
        <v>-43276739821</v>
      </c>
      <c r="J32" s="25">
        <v>46661474309</v>
      </c>
      <c r="K32" s="34">
        <v>1692367244</v>
      </c>
      <c r="L32" s="25">
        <v>10641796</v>
      </c>
      <c r="M32" s="25"/>
      <c r="N32" s="25">
        <v>44969107065</v>
      </c>
      <c r="O32" s="25"/>
      <c r="P32" s="25">
        <f t="shared" si="1"/>
        <v>-40544987156</v>
      </c>
      <c r="Q32" s="25"/>
      <c r="R32" s="25">
        <v>4424119909</v>
      </c>
      <c r="T32" s="262">
        <v>718113226</v>
      </c>
      <c r="U32" s="303">
        <f t="shared" si="2"/>
        <v>-3706006683</v>
      </c>
    </row>
    <row r="33" spans="2:21" s="262" customFormat="1">
      <c r="B33" s="302" t="s">
        <v>261</v>
      </c>
      <c r="C33" s="280" t="s">
        <v>473</v>
      </c>
      <c r="E33" s="25">
        <v>9334784</v>
      </c>
      <c r="F33" s="25"/>
      <c r="G33" s="25">
        <v>125362559900</v>
      </c>
      <c r="H33" s="25"/>
      <c r="I33" s="25">
        <f t="shared" si="0"/>
        <v>-116512122334</v>
      </c>
      <c r="J33" s="25">
        <v>134212997466</v>
      </c>
      <c r="K33" s="34">
        <v>8850437566</v>
      </c>
      <c r="L33" s="25">
        <v>9334784</v>
      </c>
      <c r="M33" s="25"/>
      <c r="N33" s="25">
        <v>125362559900</v>
      </c>
      <c r="O33" s="25"/>
      <c r="P33" s="25">
        <f t="shared" si="1"/>
        <v>-112769452894</v>
      </c>
      <c r="Q33" s="25"/>
      <c r="R33" s="25">
        <v>12593107006</v>
      </c>
      <c r="T33" s="262">
        <v>7804143452</v>
      </c>
      <c r="U33" s="303">
        <f t="shared" si="2"/>
        <v>-4788963554</v>
      </c>
    </row>
    <row r="34" spans="2:21" s="262" customFormat="1">
      <c r="B34" s="302" t="s">
        <v>262</v>
      </c>
      <c r="C34" s="280" t="s">
        <v>237</v>
      </c>
      <c r="E34" s="25">
        <v>1300944</v>
      </c>
      <c r="F34" s="25"/>
      <c r="G34" s="25">
        <v>17716886355</v>
      </c>
      <c r="H34" s="25"/>
      <c r="I34" s="25">
        <f t="shared" si="0"/>
        <v>-18190941866</v>
      </c>
      <c r="J34" s="25">
        <v>17242830844</v>
      </c>
      <c r="K34" s="34">
        <v>-474055511</v>
      </c>
      <c r="L34" s="25">
        <v>1300944</v>
      </c>
      <c r="M34" s="25"/>
      <c r="N34" s="25">
        <v>17716886355</v>
      </c>
      <c r="O34" s="25"/>
      <c r="P34" s="25">
        <f t="shared" si="1"/>
        <v>-20750722467</v>
      </c>
      <c r="Q34" s="25"/>
      <c r="R34" s="25">
        <v>-3033836112</v>
      </c>
      <c r="T34" s="262">
        <v>914881412</v>
      </c>
      <c r="U34" s="303">
        <f t="shared" si="2"/>
        <v>3948717524</v>
      </c>
    </row>
    <row r="35" spans="2:21" s="262" customFormat="1">
      <c r="B35" s="302" t="s">
        <v>263</v>
      </c>
      <c r="C35" s="280" t="s">
        <v>105</v>
      </c>
      <c r="E35" s="25">
        <v>731131</v>
      </c>
      <c r="F35" s="25"/>
      <c r="G35" s="25">
        <v>41281147769</v>
      </c>
      <c r="H35" s="25"/>
      <c r="I35" s="25">
        <f t="shared" si="0"/>
        <v>-47384072282</v>
      </c>
      <c r="J35" s="25">
        <v>35178223256</v>
      </c>
      <c r="K35" s="34">
        <v>-6102924513</v>
      </c>
      <c r="L35" s="25">
        <v>731131</v>
      </c>
      <c r="M35" s="25"/>
      <c r="N35" s="25">
        <v>41281147769</v>
      </c>
      <c r="O35" s="25"/>
      <c r="P35" s="25">
        <f t="shared" si="1"/>
        <v>-46986840119</v>
      </c>
      <c r="Q35" s="25"/>
      <c r="R35" s="25">
        <v>-5705692350</v>
      </c>
      <c r="T35" s="262">
        <v>4343823360</v>
      </c>
      <c r="U35" s="303">
        <f t="shared" si="2"/>
        <v>10049515710</v>
      </c>
    </row>
    <row r="36" spans="2:21" s="262" customFormat="1">
      <c r="B36" s="302" t="s">
        <v>264</v>
      </c>
      <c r="C36" s="280" t="s">
        <v>111</v>
      </c>
      <c r="E36" s="25">
        <v>786793</v>
      </c>
      <c r="F36" s="25"/>
      <c r="G36" s="25">
        <v>4512783831</v>
      </c>
      <c r="H36" s="25"/>
      <c r="I36" s="25">
        <f t="shared" si="0"/>
        <v>-4697216669</v>
      </c>
      <c r="J36" s="25">
        <v>4328350993</v>
      </c>
      <c r="K36" s="34">
        <v>-184432838</v>
      </c>
      <c r="L36" s="25">
        <v>786793</v>
      </c>
      <c r="M36" s="25"/>
      <c r="N36" s="25">
        <v>4512783831</v>
      </c>
      <c r="O36" s="25"/>
      <c r="P36" s="25">
        <f t="shared" si="1"/>
        <v>-6701944399</v>
      </c>
      <c r="Q36" s="25"/>
      <c r="R36" s="25">
        <v>-2189160568</v>
      </c>
      <c r="T36" s="262">
        <v>141478890</v>
      </c>
      <c r="U36" s="303">
        <f t="shared" si="2"/>
        <v>2330639458</v>
      </c>
    </row>
    <row r="37" spans="2:21" s="262" customFormat="1">
      <c r="B37" s="302" t="s">
        <v>265</v>
      </c>
      <c r="C37" s="280" t="s">
        <v>483</v>
      </c>
      <c r="E37" s="25">
        <v>790947</v>
      </c>
      <c r="F37" s="25"/>
      <c r="G37" s="25">
        <v>28768553266</v>
      </c>
      <c r="H37" s="25"/>
      <c r="I37" s="25">
        <f t="shared" si="0"/>
        <v>-29037363676</v>
      </c>
      <c r="J37" s="25">
        <v>28499742856</v>
      </c>
      <c r="K37" s="34">
        <v>-268810410</v>
      </c>
      <c r="L37" s="25">
        <v>790947</v>
      </c>
      <c r="M37" s="25"/>
      <c r="N37" s="25">
        <v>28768553266</v>
      </c>
      <c r="O37" s="25"/>
      <c r="P37" s="25">
        <f t="shared" si="1"/>
        <v>-27090870153</v>
      </c>
      <c r="Q37" s="25"/>
      <c r="R37" s="25">
        <v>1677683113</v>
      </c>
      <c r="T37" s="262">
        <v>52402448208</v>
      </c>
      <c r="U37" s="303">
        <f t="shared" si="2"/>
        <v>50724765095</v>
      </c>
    </row>
    <row r="38" spans="2:21" s="262" customFormat="1">
      <c r="B38" s="302" t="s">
        <v>267</v>
      </c>
      <c r="C38" s="280" t="s">
        <v>235</v>
      </c>
      <c r="E38" s="25">
        <v>15188562</v>
      </c>
      <c r="F38" s="25"/>
      <c r="G38" s="25">
        <v>59381181495</v>
      </c>
      <c r="H38" s="25"/>
      <c r="I38" s="25">
        <f t="shared" si="0"/>
        <v>-61600122372</v>
      </c>
      <c r="J38" s="25">
        <v>57162240618</v>
      </c>
      <c r="K38" s="34">
        <v>-2218940877</v>
      </c>
      <c r="L38" s="25">
        <v>15188562</v>
      </c>
      <c r="M38" s="25"/>
      <c r="N38" s="25">
        <v>59381181495</v>
      </c>
      <c r="O38" s="25"/>
      <c r="P38" s="25">
        <f t="shared" si="1"/>
        <v>-64781683626</v>
      </c>
      <c r="Q38" s="25"/>
      <c r="R38" s="25">
        <v>-5400502131</v>
      </c>
      <c r="T38" s="262">
        <v>22020531292</v>
      </c>
      <c r="U38" s="303">
        <f t="shared" si="2"/>
        <v>27421033423</v>
      </c>
    </row>
    <row r="39" spans="2:21" s="262" customFormat="1">
      <c r="B39" s="302" t="s">
        <v>268</v>
      </c>
      <c r="C39" s="280" t="s">
        <v>563</v>
      </c>
      <c r="E39" s="25">
        <v>1049306</v>
      </c>
      <c r="F39" s="25"/>
      <c r="G39" s="25">
        <v>2897627987</v>
      </c>
      <c r="H39" s="25"/>
      <c r="I39" s="25">
        <f t="shared" si="0"/>
        <v>-2939093838</v>
      </c>
      <c r="J39" s="25">
        <v>2856162136</v>
      </c>
      <c r="K39" s="34">
        <v>-41465851</v>
      </c>
      <c r="L39" s="25">
        <v>1049306</v>
      </c>
      <c r="M39" s="25"/>
      <c r="N39" s="25">
        <v>2897627987</v>
      </c>
      <c r="O39" s="25"/>
      <c r="P39" s="25">
        <f t="shared" si="1"/>
        <v>-2939093838</v>
      </c>
      <c r="Q39" s="25"/>
      <c r="R39" s="25">
        <v>-41465851</v>
      </c>
      <c r="T39" s="262">
        <v>2931211845</v>
      </c>
      <c r="U39" s="303">
        <f t="shared" si="2"/>
        <v>2972677696</v>
      </c>
    </row>
    <row r="40" spans="2:21" s="262" customFormat="1">
      <c r="B40" s="302" t="s">
        <v>269</v>
      </c>
      <c r="C40" s="280" t="s">
        <v>88</v>
      </c>
      <c r="E40" s="25">
        <v>4386246</v>
      </c>
      <c r="F40" s="25"/>
      <c r="G40" s="25">
        <v>30041418594</v>
      </c>
      <c r="H40" s="25"/>
      <c r="I40" s="25">
        <f t="shared" si="0"/>
        <v>-29130862046</v>
      </c>
      <c r="J40" s="25">
        <v>30951975142</v>
      </c>
      <c r="K40" s="34">
        <v>910556548</v>
      </c>
      <c r="L40" s="25">
        <v>4386246</v>
      </c>
      <c r="M40" s="25"/>
      <c r="N40" s="25">
        <v>30041418594</v>
      </c>
      <c r="O40" s="25"/>
      <c r="P40" s="25">
        <f t="shared" si="1"/>
        <v>-29130862046</v>
      </c>
      <c r="Q40" s="25"/>
      <c r="R40" s="25">
        <v>910556548</v>
      </c>
      <c r="T40" s="262">
        <v>1714416297</v>
      </c>
      <c r="U40" s="303">
        <f t="shared" si="2"/>
        <v>803859749</v>
      </c>
    </row>
    <row r="41" spans="2:21" s="262" customFormat="1">
      <c r="B41" s="302" t="s">
        <v>270</v>
      </c>
      <c r="C41" s="280" t="s">
        <v>475</v>
      </c>
      <c r="E41" s="25">
        <v>14954985</v>
      </c>
      <c r="F41" s="25"/>
      <c r="G41" s="25">
        <v>159066230382</v>
      </c>
      <c r="H41" s="25"/>
      <c r="I41" s="25">
        <f t="shared" si="0"/>
        <v>-175950782062</v>
      </c>
      <c r="J41" s="25">
        <v>142181678702</v>
      </c>
      <c r="K41" s="34">
        <v>-16884551680</v>
      </c>
      <c r="L41" s="25">
        <v>14954985</v>
      </c>
      <c r="M41" s="25"/>
      <c r="N41" s="25">
        <v>159066230382</v>
      </c>
      <c r="O41" s="25"/>
      <c r="P41" s="25">
        <f t="shared" si="1"/>
        <v>-239122510885</v>
      </c>
      <c r="Q41" s="25"/>
      <c r="R41" s="25">
        <v>-80056280503</v>
      </c>
      <c r="T41" s="262">
        <v>74364757</v>
      </c>
      <c r="U41" s="303">
        <f t="shared" si="2"/>
        <v>80130645260</v>
      </c>
    </row>
    <row r="42" spans="2:21" s="262" customFormat="1">
      <c r="B42" s="302" t="s">
        <v>271</v>
      </c>
      <c r="C42" s="280" t="s">
        <v>500</v>
      </c>
      <c r="E42" s="25">
        <v>183267</v>
      </c>
      <c r="F42" s="25"/>
      <c r="G42" s="25">
        <v>25593985107</v>
      </c>
      <c r="H42" s="25"/>
      <c r="I42" s="25">
        <f t="shared" si="0"/>
        <v>-24740665561</v>
      </c>
      <c r="J42" s="25">
        <v>26447304653</v>
      </c>
      <c r="K42" s="34">
        <v>853319546</v>
      </c>
      <c r="L42" s="25">
        <v>183267</v>
      </c>
      <c r="M42" s="25"/>
      <c r="N42" s="25">
        <v>25593985107</v>
      </c>
      <c r="O42" s="25"/>
      <c r="P42" s="25">
        <f t="shared" si="1"/>
        <v>-28475071949</v>
      </c>
      <c r="Q42" s="25"/>
      <c r="R42" s="25">
        <v>-2881086842</v>
      </c>
      <c r="T42" s="262">
        <v>9321471832</v>
      </c>
      <c r="U42" s="303">
        <f t="shared" si="2"/>
        <v>12202558674</v>
      </c>
    </row>
    <row r="43" spans="2:21" s="262" customFormat="1">
      <c r="B43" s="302" t="s">
        <v>446</v>
      </c>
      <c r="C43" s="280" t="s">
        <v>564</v>
      </c>
      <c r="E43" s="25">
        <v>2578803</v>
      </c>
      <c r="F43" s="25"/>
      <c r="G43" s="25">
        <v>36888176771</v>
      </c>
      <c r="H43" s="25"/>
      <c r="I43" s="25">
        <f t="shared" si="0"/>
        <v>-39790027727</v>
      </c>
      <c r="J43" s="25">
        <v>33986325815</v>
      </c>
      <c r="K43" s="34">
        <v>-2901850956</v>
      </c>
      <c r="L43" s="25">
        <v>2578803</v>
      </c>
      <c r="M43" s="25"/>
      <c r="N43" s="25">
        <v>36888176771</v>
      </c>
      <c r="O43" s="25"/>
      <c r="P43" s="25">
        <f t="shared" si="1"/>
        <v>-39790027727</v>
      </c>
      <c r="Q43" s="25"/>
      <c r="R43" s="25">
        <v>-2901850956</v>
      </c>
      <c r="T43" s="262">
        <v>-117820416</v>
      </c>
      <c r="U43" s="303">
        <f t="shared" si="2"/>
        <v>2784030540</v>
      </c>
    </row>
    <row r="44" spans="2:21" s="262" customFormat="1">
      <c r="B44" s="302" t="s">
        <v>272</v>
      </c>
      <c r="C44" s="280" t="s">
        <v>180</v>
      </c>
      <c r="E44" s="25">
        <v>2490190</v>
      </c>
      <c r="F44" s="25"/>
      <c r="G44" s="25">
        <v>106144010087</v>
      </c>
      <c r="H44" s="25"/>
      <c r="I44" s="25">
        <f t="shared" si="0"/>
        <v>-108529572272</v>
      </c>
      <c r="J44" s="25">
        <v>103758447902</v>
      </c>
      <c r="K44" s="34">
        <v>-2385562185</v>
      </c>
      <c r="L44" s="25">
        <v>2490190</v>
      </c>
      <c r="M44" s="25"/>
      <c r="N44" s="25">
        <v>106144010087</v>
      </c>
      <c r="O44" s="25"/>
      <c r="P44" s="25">
        <f t="shared" si="1"/>
        <v>-141105244831</v>
      </c>
      <c r="Q44" s="25"/>
      <c r="R44" s="25">
        <v>-34961234744</v>
      </c>
      <c r="T44" s="262">
        <v>48173785</v>
      </c>
      <c r="U44" s="303">
        <f t="shared" si="2"/>
        <v>35009408529</v>
      </c>
    </row>
    <row r="45" spans="2:21" s="262" customFormat="1">
      <c r="B45" s="302" t="s">
        <v>273</v>
      </c>
      <c r="C45" s="280" t="s">
        <v>210</v>
      </c>
      <c r="E45" s="25">
        <v>382915</v>
      </c>
      <c r="F45" s="25"/>
      <c r="G45" s="25">
        <v>14467999290</v>
      </c>
      <c r="H45" s="25"/>
      <c r="I45" s="25">
        <f t="shared" si="0"/>
        <v>-15045941677</v>
      </c>
      <c r="J45" s="25">
        <v>13890056903</v>
      </c>
      <c r="K45" s="34">
        <v>-577942387</v>
      </c>
      <c r="L45" s="25">
        <v>382915</v>
      </c>
      <c r="M45" s="25"/>
      <c r="N45" s="25">
        <v>14467999290</v>
      </c>
      <c r="O45" s="25"/>
      <c r="P45" s="25">
        <f t="shared" si="1"/>
        <v>-20142418047</v>
      </c>
      <c r="Q45" s="25"/>
      <c r="R45" s="25">
        <v>-5674418757</v>
      </c>
      <c r="T45" s="262">
        <v>5184634712</v>
      </c>
      <c r="U45" s="303">
        <f t="shared" si="2"/>
        <v>10859053469</v>
      </c>
    </row>
    <row r="46" spans="2:21" s="262" customFormat="1">
      <c r="B46" s="302" t="s">
        <v>274</v>
      </c>
      <c r="C46" s="280" t="s">
        <v>501</v>
      </c>
      <c r="E46" s="25">
        <v>849080</v>
      </c>
      <c r="F46" s="25"/>
      <c r="G46" s="25">
        <v>25379921179</v>
      </c>
      <c r="H46" s="25"/>
      <c r="I46" s="25">
        <f t="shared" si="0"/>
        <v>-28574447000</v>
      </c>
      <c r="J46" s="25">
        <v>22185395358</v>
      </c>
      <c r="K46" s="34">
        <v>-3194525821</v>
      </c>
      <c r="L46" s="25">
        <v>849080</v>
      </c>
      <c r="M46" s="25"/>
      <c r="N46" s="25">
        <v>25379921179</v>
      </c>
      <c r="O46" s="25"/>
      <c r="P46" s="25">
        <f t="shared" si="1"/>
        <v>-28743837462</v>
      </c>
      <c r="Q46" s="25"/>
      <c r="R46" s="25">
        <v>-3363916283</v>
      </c>
      <c r="T46" s="262">
        <v>3822893609</v>
      </c>
      <c r="U46" s="303">
        <f t="shared" si="2"/>
        <v>7186809892</v>
      </c>
    </row>
    <row r="47" spans="2:21" s="262" customFormat="1">
      <c r="B47" s="302" t="s">
        <v>275</v>
      </c>
      <c r="C47" s="280" t="s">
        <v>470</v>
      </c>
      <c r="E47" s="25">
        <v>6880926</v>
      </c>
      <c r="F47" s="25"/>
      <c r="G47" s="25">
        <v>35362719818</v>
      </c>
      <c r="H47" s="25"/>
      <c r="I47" s="25">
        <f t="shared" si="0"/>
        <v>-37705577904</v>
      </c>
      <c r="J47" s="25">
        <v>33019861732</v>
      </c>
      <c r="K47" s="34">
        <v>-2342858086</v>
      </c>
      <c r="L47" s="25">
        <v>6880926</v>
      </c>
      <c r="M47" s="25"/>
      <c r="N47" s="25">
        <v>35362719818</v>
      </c>
      <c r="O47" s="25"/>
      <c r="P47" s="25">
        <f t="shared" si="1"/>
        <v>-49186281657</v>
      </c>
      <c r="Q47" s="25"/>
      <c r="R47" s="25">
        <v>-13823561839</v>
      </c>
      <c r="T47" s="262">
        <v>1893354168</v>
      </c>
      <c r="U47" s="303">
        <f t="shared" si="2"/>
        <v>15716916007</v>
      </c>
    </row>
    <row r="48" spans="2:21" s="262" customFormat="1">
      <c r="B48" s="302" t="s">
        <v>276</v>
      </c>
      <c r="C48" s="280" t="s">
        <v>565</v>
      </c>
      <c r="E48" s="25">
        <v>374716</v>
      </c>
      <c r="F48" s="25"/>
      <c r="G48" s="25">
        <v>44400383628</v>
      </c>
      <c r="H48" s="25"/>
      <c r="I48" s="25">
        <f t="shared" si="0"/>
        <v>-42687820641</v>
      </c>
      <c r="J48" s="25">
        <v>46112946615</v>
      </c>
      <c r="K48" s="34">
        <v>1712562987</v>
      </c>
      <c r="L48" s="25">
        <v>374716</v>
      </c>
      <c r="M48" s="25"/>
      <c r="N48" s="25">
        <v>44400383628</v>
      </c>
      <c r="O48" s="25"/>
      <c r="P48" s="25">
        <f t="shared" si="1"/>
        <v>-42687820641</v>
      </c>
      <c r="Q48" s="25"/>
      <c r="R48" s="25">
        <v>1712562987</v>
      </c>
      <c r="T48" s="262">
        <v>4438914264</v>
      </c>
      <c r="U48" s="303">
        <f t="shared" si="2"/>
        <v>2726351277</v>
      </c>
    </row>
    <row r="49" spans="2:21" s="262" customFormat="1">
      <c r="B49" s="302" t="s">
        <v>277</v>
      </c>
      <c r="C49" s="280" t="s">
        <v>178</v>
      </c>
      <c r="E49" s="25">
        <v>8668036</v>
      </c>
      <c r="F49" s="25"/>
      <c r="G49" s="25">
        <v>120802785829</v>
      </c>
      <c r="H49" s="25"/>
      <c r="I49" s="25">
        <f t="shared" si="0"/>
        <v>-128361850687</v>
      </c>
      <c r="J49" s="25">
        <v>113243720971</v>
      </c>
      <c r="K49" s="34">
        <v>-7559064858</v>
      </c>
      <c r="L49" s="25">
        <v>8668036</v>
      </c>
      <c r="M49" s="25"/>
      <c r="N49" s="25">
        <v>120802785829</v>
      </c>
      <c r="O49" s="25"/>
      <c r="P49" s="25">
        <f t="shared" si="1"/>
        <v>-139883749715</v>
      </c>
      <c r="Q49" s="25"/>
      <c r="R49" s="25">
        <v>-19080963886</v>
      </c>
      <c r="T49" s="262">
        <v>1780598941</v>
      </c>
      <c r="U49" s="303">
        <f t="shared" si="2"/>
        <v>20861562827</v>
      </c>
    </row>
    <row r="50" spans="2:21" s="262" customFormat="1">
      <c r="B50" s="302" t="s">
        <v>278</v>
      </c>
      <c r="C50" s="280" t="s">
        <v>173</v>
      </c>
      <c r="E50" s="25">
        <v>0</v>
      </c>
      <c r="F50" s="25"/>
      <c r="G50" s="25">
        <v>0</v>
      </c>
      <c r="H50" s="25"/>
      <c r="I50" s="25">
        <v>0</v>
      </c>
      <c r="J50" s="25">
        <v>94369626</v>
      </c>
      <c r="K50" s="262">
        <v>0</v>
      </c>
      <c r="L50" s="25">
        <v>0</v>
      </c>
      <c r="M50" s="25"/>
      <c r="N50" s="25">
        <v>0</v>
      </c>
      <c r="O50" s="25"/>
      <c r="P50" s="25">
        <f t="shared" si="1"/>
        <v>0</v>
      </c>
      <c r="Q50" s="25"/>
      <c r="R50" s="25">
        <v>0</v>
      </c>
      <c r="T50" s="262">
        <v>1366153239</v>
      </c>
      <c r="U50" s="303">
        <f t="shared" si="2"/>
        <v>1366153239</v>
      </c>
    </row>
    <row r="51" spans="2:21" s="262" customFormat="1">
      <c r="B51" s="302" t="s">
        <v>279</v>
      </c>
      <c r="C51" s="280" t="s">
        <v>228</v>
      </c>
      <c r="E51" s="25">
        <v>1732270</v>
      </c>
      <c r="F51" s="25"/>
      <c r="G51" s="25">
        <v>21524537420</v>
      </c>
      <c r="H51" s="25"/>
      <c r="I51" s="25">
        <f>K51-G51</f>
        <v>-21430167794</v>
      </c>
      <c r="J51" s="25">
        <v>22011041369</v>
      </c>
      <c r="K51" s="34">
        <v>94369626</v>
      </c>
      <c r="L51" s="25">
        <v>1732270</v>
      </c>
      <c r="M51" s="25"/>
      <c r="N51" s="25">
        <v>21524537420</v>
      </c>
      <c r="O51" s="25"/>
      <c r="P51" s="25">
        <f t="shared" si="1"/>
        <v>-19667386760</v>
      </c>
      <c r="Q51" s="25"/>
      <c r="R51" s="25">
        <v>1857150660</v>
      </c>
      <c r="T51" s="262">
        <v>7534218075</v>
      </c>
      <c r="U51" s="303">
        <f t="shared" si="2"/>
        <v>5677067415</v>
      </c>
    </row>
    <row r="52" spans="2:21" s="262" customFormat="1">
      <c r="B52" s="302" t="s">
        <v>280</v>
      </c>
      <c r="C52" s="280" t="s">
        <v>222</v>
      </c>
      <c r="E52" s="25">
        <v>3993971</v>
      </c>
      <c r="F52" s="25"/>
      <c r="G52" s="25">
        <v>59314890680</v>
      </c>
      <c r="H52" s="25"/>
      <c r="I52" s="25">
        <f t="shared" ref="I52:I53" si="3">K52-G52</f>
        <v>-58828386731</v>
      </c>
      <c r="J52" s="25">
        <v>51325490834</v>
      </c>
      <c r="K52" s="34">
        <v>486503949</v>
      </c>
      <c r="L52" s="25">
        <v>3993971</v>
      </c>
      <c r="M52" s="25"/>
      <c r="N52" s="25">
        <v>59314890680</v>
      </c>
      <c r="O52" s="25"/>
      <c r="P52" s="25">
        <f t="shared" si="1"/>
        <v>-75697984470</v>
      </c>
      <c r="Q52" s="25"/>
      <c r="R52" s="25">
        <v>-16383093790</v>
      </c>
      <c r="T52" s="262">
        <v>18090025771</v>
      </c>
      <c r="U52" s="303">
        <f t="shared" si="2"/>
        <v>34473119561</v>
      </c>
    </row>
    <row r="53" spans="2:21" s="262" customFormat="1">
      <c r="B53" s="302" t="s">
        <v>281</v>
      </c>
      <c r="C53" s="280" t="s">
        <v>223</v>
      </c>
      <c r="E53" s="25">
        <v>6691461</v>
      </c>
      <c r="F53" s="25"/>
      <c r="G53" s="25">
        <v>44033901865</v>
      </c>
      <c r="H53" s="25"/>
      <c r="I53" s="25">
        <f t="shared" si="3"/>
        <v>-52023301711</v>
      </c>
      <c r="J53" s="25">
        <v>32980644678</v>
      </c>
      <c r="K53" s="34">
        <v>-7989399846</v>
      </c>
      <c r="L53" s="25">
        <v>6691461</v>
      </c>
      <c r="M53" s="25"/>
      <c r="N53" s="25">
        <v>44033901865</v>
      </c>
      <c r="O53" s="25"/>
      <c r="P53" s="25">
        <f t="shared" si="1"/>
        <v>-53894124279</v>
      </c>
      <c r="Q53" s="25"/>
      <c r="R53" s="25">
        <v>-9860222414</v>
      </c>
      <c r="T53" s="262">
        <v>19018323766</v>
      </c>
      <c r="U53" s="303">
        <f t="shared" si="2"/>
        <v>28878546180</v>
      </c>
    </row>
    <row r="54" spans="2:21" s="262" customFormat="1">
      <c r="B54" s="302" t="s">
        <v>282</v>
      </c>
      <c r="C54" s="280" t="s">
        <v>213</v>
      </c>
      <c r="E54" s="25">
        <v>0</v>
      </c>
      <c r="F54" s="25"/>
      <c r="G54" s="25">
        <v>0</v>
      </c>
      <c r="H54" s="25"/>
      <c r="I54" s="25">
        <v>0</v>
      </c>
      <c r="J54" s="25">
        <v>1584737080</v>
      </c>
      <c r="L54" s="25">
        <v>0</v>
      </c>
      <c r="M54" s="25"/>
      <c r="N54" s="25">
        <v>0</v>
      </c>
      <c r="O54" s="25"/>
      <c r="P54" s="25">
        <f t="shared" si="1"/>
        <v>0</v>
      </c>
      <c r="Q54" s="25"/>
      <c r="R54" s="25">
        <v>0</v>
      </c>
      <c r="T54" s="262">
        <v>4431867890</v>
      </c>
      <c r="U54" s="303">
        <f t="shared" si="2"/>
        <v>4431867890</v>
      </c>
    </row>
    <row r="55" spans="2:21" s="262" customFormat="1">
      <c r="B55" s="302" t="s">
        <v>447</v>
      </c>
      <c r="C55" s="280" t="s">
        <v>200</v>
      </c>
      <c r="E55" s="25">
        <v>4150972</v>
      </c>
      <c r="F55" s="25"/>
      <c r="G55" s="25">
        <v>53270193685</v>
      </c>
      <c r="H55" s="25"/>
      <c r="I55" s="25">
        <f>K55-G55</f>
        <v>-64323450872</v>
      </c>
      <c r="J55" s="25">
        <v>50400213107</v>
      </c>
      <c r="K55" s="34">
        <v>-11053257187</v>
      </c>
      <c r="L55" s="25">
        <v>4150972</v>
      </c>
      <c r="M55" s="25"/>
      <c r="N55" s="25">
        <v>53270193685</v>
      </c>
      <c r="O55" s="25"/>
      <c r="P55" s="25">
        <f t="shared" si="1"/>
        <v>-60647791696</v>
      </c>
      <c r="Q55" s="25"/>
      <c r="R55" s="25">
        <v>-7377598011</v>
      </c>
      <c r="T55" s="262">
        <v>3481909393</v>
      </c>
      <c r="U55" s="303">
        <f t="shared" si="2"/>
        <v>10859507404</v>
      </c>
    </row>
    <row r="56" spans="2:21" s="262" customFormat="1">
      <c r="B56" s="302" t="s">
        <v>284</v>
      </c>
      <c r="C56" s="280" t="s">
        <v>484</v>
      </c>
      <c r="E56" s="25">
        <v>2664879</v>
      </c>
      <c r="F56" s="25"/>
      <c r="G56" s="25">
        <v>102782091237</v>
      </c>
      <c r="H56" s="25"/>
      <c r="I56" s="25">
        <f t="shared" ref="I56:I74" si="4">K56-G56</f>
        <v>-101197354157</v>
      </c>
      <c r="J56" s="25">
        <v>104708618541</v>
      </c>
      <c r="K56" s="34">
        <v>1584737080</v>
      </c>
      <c r="L56" s="25">
        <v>2664879</v>
      </c>
      <c r="M56" s="25"/>
      <c r="N56" s="25">
        <v>102782091237</v>
      </c>
      <c r="O56" s="25"/>
      <c r="P56" s="25">
        <f t="shared" si="1"/>
        <v>-101446359242</v>
      </c>
      <c r="Q56" s="25"/>
      <c r="R56" s="25">
        <v>1335731995</v>
      </c>
      <c r="T56" s="262">
        <v>839441034</v>
      </c>
      <c r="U56" s="303">
        <f t="shared" si="2"/>
        <v>-496290961</v>
      </c>
    </row>
    <row r="57" spans="2:21" s="262" customFormat="1">
      <c r="B57" s="302" t="s">
        <v>448</v>
      </c>
      <c r="C57" s="280" t="s">
        <v>140</v>
      </c>
      <c r="E57" s="25">
        <v>16206232</v>
      </c>
      <c r="F57" s="25"/>
      <c r="G57" s="25">
        <v>42288237918</v>
      </c>
      <c r="H57" s="25"/>
      <c r="I57" s="25">
        <f t="shared" si="4"/>
        <v>-45158218496</v>
      </c>
      <c r="J57" s="25">
        <v>44176141379</v>
      </c>
      <c r="K57" s="34">
        <v>-2869980578</v>
      </c>
      <c r="L57" s="25">
        <v>16206232</v>
      </c>
      <c r="M57" s="25"/>
      <c r="N57" s="25">
        <v>42288237918</v>
      </c>
      <c r="O57" s="25"/>
      <c r="P57" s="25">
        <f t="shared" si="1"/>
        <v>-44486311535</v>
      </c>
      <c r="Q57" s="25"/>
      <c r="R57" s="25">
        <v>-2198073617</v>
      </c>
      <c r="T57" s="262">
        <v>3848315903</v>
      </c>
      <c r="U57" s="303">
        <f t="shared" si="2"/>
        <v>6046389520</v>
      </c>
    </row>
    <row r="58" spans="2:21" s="262" customFormat="1">
      <c r="B58" s="302" t="s">
        <v>285</v>
      </c>
      <c r="C58" s="280" t="s">
        <v>502</v>
      </c>
      <c r="E58" s="25">
        <v>9344405</v>
      </c>
      <c r="F58" s="25"/>
      <c r="G58" s="25">
        <v>34015606807</v>
      </c>
      <c r="H58" s="25"/>
      <c r="I58" s="25">
        <f t="shared" si="4"/>
        <v>-32089079503</v>
      </c>
      <c r="J58" s="25">
        <v>33224294940</v>
      </c>
      <c r="K58" s="34">
        <v>1926527304</v>
      </c>
      <c r="L58" s="25">
        <v>9344405</v>
      </c>
      <c r="M58" s="25"/>
      <c r="N58" s="25">
        <v>34015606807</v>
      </c>
      <c r="O58" s="25"/>
      <c r="P58" s="25">
        <f t="shared" si="1"/>
        <v>-36573382334</v>
      </c>
      <c r="Q58" s="25"/>
      <c r="R58" s="25">
        <v>-2557775527</v>
      </c>
      <c r="T58" s="262">
        <v>15967165669</v>
      </c>
      <c r="U58" s="303">
        <f t="shared" si="2"/>
        <v>18524941196</v>
      </c>
    </row>
    <row r="59" spans="2:21" s="262" customFormat="1">
      <c r="B59" s="302" t="s">
        <v>408</v>
      </c>
      <c r="C59" s="280" t="s">
        <v>190</v>
      </c>
      <c r="E59" s="25">
        <v>18689246</v>
      </c>
      <c r="F59" s="25"/>
      <c r="G59" s="25">
        <v>74739474982</v>
      </c>
      <c r="H59" s="25"/>
      <c r="I59" s="25">
        <f t="shared" si="4"/>
        <v>-72851571521</v>
      </c>
      <c r="J59" s="25">
        <v>73069965961</v>
      </c>
      <c r="K59" s="34">
        <v>1887903461</v>
      </c>
      <c r="L59" s="25">
        <v>18689246</v>
      </c>
      <c r="M59" s="25"/>
      <c r="N59" s="25">
        <v>74739474982</v>
      </c>
      <c r="O59" s="25"/>
      <c r="P59" s="25">
        <f t="shared" si="1"/>
        <v>-79220705017</v>
      </c>
      <c r="Q59" s="25"/>
      <c r="R59" s="25">
        <v>-4481230035</v>
      </c>
      <c r="T59" s="262">
        <v>1253172861</v>
      </c>
      <c r="U59" s="303">
        <f t="shared" si="2"/>
        <v>5734402896</v>
      </c>
    </row>
    <row r="60" spans="2:21" s="262" customFormat="1">
      <c r="B60" s="302" t="s">
        <v>286</v>
      </c>
      <c r="C60" s="280" t="s">
        <v>149</v>
      </c>
      <c r="E60" s="25">
        <v>7294511</v>
      </c>
      <c r="F60" s="25"/>
      <c r="G60" s="25">
        <v>49090005628</v>
      </c>
      <c r="H60" s="25"/>
      <c r="I60" s="25">
        <f t="shared" si="4"/>
        <v>-49881317495</v>
      </c>
      <c r="J60" s="25">
        <v>51412634257</v>
      </c>
      <c r="K60" s="34">
        <v>-791311867</v>
      </c>
      <c r="L60" s="25">
        <v>7294511</v>
      </c>
      <c r="M60" s="25"/>
      <c r="N60" s="25">
        <v>49090005628</v>
      </c>
      <c r="O60" s="25"/>
      <c r="P60" s="25">
        <f t="shared" si="1"/>
        <v>-50289672622</v>
      </c>
      <c r="Q60" s="25"/>
      <c r="R60" s="25">
        <v>-1199666994</v>
      </c>
      <c r="T60" s="262">
        <v>3272580231</v>
      </c>
      <c r="U60" s="303">
        <f t="shared" si="2"/>
        <v>4472247225</v>
      </c>
    </row>
    <row r="61" spans="2:21" s="262" customFormat="1">
      <c r="B61" s="302" t="s">
        <v>287</v>
      </c>
      <c r="C61" s="280" t="s">
        <v>503</v>
      </c>
      <c r="E61" s="25">
        <v>2745130</v>
      </c>
      <c r="F61" s="25"/>
      <c r="G61" s="25">
        <v>10082902984</v>
      </c>
      <c r="H61" s="25"/>
      <c r="I61" s="25">
        <f t="shared" si="4"/>
        <v>-11752412005</v>
      </c>
      <c r="J61" s="25">
        <v>9497128005</v>
      </c>
      <c r="K61" s="34">
        <v>-1669509021</v>
      </c>
      <c r="L61" s="25">
        <v>2745130</v>
      </c>
      <c r="M61" s="25"/>
      <c r="N61" s="25">
        <v>10082902984</v>
      </c>
      <c r="O61" s="25"/>
      <c r="P61" s="25">
        <f t="shared" si="1"/>
        <v>-12253639515</v>
      </c>
      <c r="Q61" s="25"/>
      <c r="R61" s="25">
        <v>-2170736531</v>
      </c>
      <c r="T61" s="262">
        <v>2977818598</v>
      </c>
      <c r="U61" s="303">
        <f t="shared" si="2"/>
        <v>5148555129</v>
      </c>
    </row>
    <row r="62" spans="2:21" s="262" customFormat="1">
      <c r="B62" s="302" t="s">
        <v>465</v>
      </c>
      <c r="C62" s="280" t="s">
        <v>92</v>
      </c>
      <c r="E62" s="25">
        <v>11264669</v>
      </c>
      <c r="F62" s="25"/>
      <c r="G62" s="25">
        <v>89021271548</v>
      </c>
      <c r="H62" s="25"/>
      <c r="I62" s="25">
        <f t="shared" si="4"/>
        <v>-86698642919</v>
      </c>
      <c r="J62" s="25">
        <v>77645062978</v>
      </c>
      <c r="K62" s="34">
        <v>2322628629</v>
      </c>
      <c r="L62" s="25">
        <v>11264669</v>
      </c>
      <c r="M62" s="25"/>
      <c r="N62" s="25">
        <v>89021271548</v>
      </c>
      <c r="O62" s="25"/>
      <c r="P62" s="25">
        <f t="shared" si="1"/>
        <v>-124576161920</v>
      </c>
      <c r="Q62" s="25"/>
      <c r="R62" s="25">
        <v>-35554890372</v>
      </c>
      <c r="T62" s="262">
        <v>4041156489</v>
      </c>
      <c r="U62" s="303">
        <f t="shared" si="2"/>
        <v>39596046861</v>
      </c>
    </row>
    <row r="63" spans="2:21" s="262" customFormat="1">
      <c r="B63" s="302" t="s">
        <v>288</v>
      </c>
      <c r="C63" s="280" t="s">
        <v>504</v>
      </c>
      <c r="E63" s="25">
        <v>1066449</v>
      </c>
      <c r="F63" s="25"/>
      <c r="G63" s="25">
        <v>19495305733</v>
      </c>
      <c r="H63" s="25"/>
      <c r="I63" s="25">
        <f t="shared" si="4"/>
        <v>-20081080712</v>
      </c>
      <c r="J63" s="25">
        <v>19282897934</v>
      </c>
      <c r="K63" s="34">
        <v>-585774979</v>
      </c>
      <c r="L63" s="25">
        <v>1066449</v>
      </c>
      <c r="M63" s="25"/>
      <c r="N63" s="25">
        <v>19495305733</v>
      </c>
      <c r="O63" s="25"/>
      <c r="P63" s="25">
        <f t="shared" si="1"/>
        <v>-19949165838</v>
      </c>
      <c r="Q63" s="25"/>
      <c r="R63" s="25">
        <v>-453860105</v>
      </c>
      <c r="T63" s="262">
        <v>165383073</v>
      </c>
      <c r="U63" s="303">
        <f t="shared" si="2"/>
        <v>619243178</v>
      </c>
    </row>
    <row r="64" spans="2:21" s="262" customFormat="1">
      <c r="B64" s="302" t="s">
        <v>289</v>
      </c>
      <c r="C64" s="280" t="s">
        <v>476</v>
      </c>
      <c r="E64" s="25">
        <v>12946114</v>
      </c>
      <c r="F64" s="25"/>
      <c r="G64" s="25">
        <v>43922185817</v>
      </c>
      <c r="H64" s="25"/>
      <c r="I64" s="25">
        <f t="shared" si="4"/>
        <v>-55298394387</v>
      </c>
      <c r="J64" s="25">
        <v>33530252203</v>
      </c>
      <c r="K64" s="34">
        <v>-11376208570</v>
      </c>
      <c r="L64" s="25">
        <v>12946114</v>
      </c>
      <c r="M64" s="25"/>
      <c r="N64" s="25">
        <v>43922185817</v>
      </c>
      <c r="O64" s="25"/>
      <c r="P64" s="25">
        <f t="shared" si="1"/>
        <v>-59010417133</v>
      </c>
      <c r="Q64" s="25"/>
      <c r="R64" s="25">
        <v>-15088231316</v>
      </c>
      <c r="T64" s="262">
        <v>8963424266</v>
      </c>
      <c r="U64" s="303">
        <f t="shared" si="2"/>
        <v>24051655582</v>
      </c>
    </row>
    <row r="65" spans="2:21" s="262" customFormat="1">
      <c r="B65" s="302" t="s">
        <v>290</v>
      </c>
      <c r="C65" s="280" t="s">
        <v>205</v>
      </c>
      <c r="E65" s="25">
        <v>7895943</v>
      </c>
      <c r="F65" s="25"/>
      <c r="G65" s="25">
        <v>153996637172</v>
      </c>
      <c r="H65" s="25"/>
      <c r="I65" s="25">
        <f t="shared" si="4"/>
        <v>-154209044971</v>
      </c>
      <c r="J65" s="25">
        <v>146865346630</v>
      </c>
      <c r="K65" s="34">
        <v>-212407799</v>
      </c>
      <c r="L65" s="25">
        <v>7895943</v>
      </c>
      <c r="M65" s="25"/>
      <c r="N65" s="25">
        <v>153996637172</v>
      </c>
      <c r="O65" s="25"/>
      <c r="P65" s="25">
        <f t="shared" si="1"/>
        <v>-165805874651</v>
      </c>
      <c r="Q65" s="25"/>
      <c r="R65" s="25">
        <v>-11809237479</v>
      </c>
      <c r="T65" s="262">
        <v>3426454958</v>
      </c>
      <c r="U65" s="303">
        <f t="shared" si="2"/>
        <v>15235692437</v>
      </c>
    </row>
    <row r="66" spans="2:21" s="262" customFormat="1">
      <c r="B66" s="302" t="s">
        <v>291</v>
      </c>
      <c r="C66" s="280" t="s">
        <v>214</v>
      </c>
      <c r="E66" s="25">
        <v>36592329</v>
      </c>
      <c r="F66" s="25"/>
      <c r="G66" s="25">
        <v>74458815708</v>
      </c>
      <c r="H66" s="25"/>
      <c r="I66" s="25">
        <f t="shared" si="4"/>
        <v>-84850749322</v>
      </c>
      <c r="J66" s="25">
        <v>70975849666</v>
      </c>
      <c r="K66" s="34">
        <v>-10391933614</v>
      </c>
      <c r="L66" s="25">
        <v>36592329</v>
      </c>
      <c r="M66" s="25"/>
      <c r="N66" s="25">
        <v>74458815708</v>
      </c>
      <c r="O66" s="25"/>
      <c r="P66" s="25">
        <f t="shared" si="1"/>
        <v>-88921898497</v>
      </c>
      <c r="Q66" s="25"/>
      <c r="R66" s="25">
        <v>-14463082789</v>
      </c>
      <c r="T66" s="262">
        <v>16818060606</v>
      </c>
      <c r="U66" s="303">
        <f t="shared" si="2"/>
        <v>31281143395</v>
      </c>
    </row>
    <row r="67" spans="2:21" s="262" customFormat="1">
      <c r="B67" s="302" t="s">
        <v>292</v>
      </c>
      <c r="C67" s="280" t="s">
        <v>431</v>
      </c>
      <c r="E67" s="25">
        <v>3840382</v>
      </c>
      <c r="F67" s="25"/>
      <c r="G67" s="25">
        <v>47413744054</v>
      </c>
      <c r="H67" s="25"/>
      <c r="I67" s="25">
        <f t="shared" si="4"/>
        <v>-54545034596</v>
      </c>
      <c r="J67" s="25">
        <v>38884287452</v>
      </c>
      <c r="K67" s="34">
        <v>-7131290542</v>
      </c>
      <c r="L67" s="25">
        <v>3840382</v>
      </c>
      <c r="M67" s="25"/>
      <c r="N67" s="25">
        <v>47413744054</v>
      </c>
      <c r="O67" s="25"/>
      <c r="P67" s="25">
        <f t="shared" si="1"/>
        <v>-55943200656</v>
      </c>
      <c r="Q67" s="25"/>
      <c r="R67" s="25">
        <v>-8529456602</v>
      </c>
      <c r="T67" s="262">
        <v>3008442265</v>
      </c>
      <c r="U67" s="303">
        <f t="shared" si="2"/>
        <v>11537898867</v>
      </c>
    </row>
    <row r="68" spans="2:21" s="262" customFormat="1">
      <c r="B68" s="302" t="s">
        <v>293</v>
      </c>
      <c r="C68" s="280" t="s">
        <v>125</v>
      </c>
      <c r="E68" s="25">
        <v>652861</v>
      </c>
      <c r="F68" s="25"/>
      <c r="G68" s="25">
        <v>3738104512</v>
      </c>
      <c r="H68" s="25"/>
      <c r="I68" s="25">
        <f t="shared" si="4"/>
        <v>-7221070554</v>
      </c>
      <c r="J68" s="25">
        <v>3713245881</v>
      </c>
      <c r="K68" s="34">
        <v>-3482966042</v>
      </c>
      <c r="L68" s="25">
        <v>652861</v>
      </c>
      <c r="M68" s="25"/>
      <c r="N68" s="25">
        <v>3738104512</v>
      </c>
      <c r="O68" s="25"/>
      <c r="P68" s="25">
        <f t="shared" si="1"/>
        <v>-3925891544</v>
      </c>
      <c r="Q68" s="25"/>
      <c r="R68" s="25">
        <v>-187787032</v>
      </c>
      <c r="T68" s="262">
        <v>1555348613</v>
      </c>
      <c r="U68" s="303">
        <f t="shared" si="2"/>
        <v>1743135645</v>
      </c>
    </row>
    <row r="69" spans="2:21" s="262" customFormat="1">
      <c r="B69" s="302" t="s">
        <v>449</v>
      </c>
      <c r="C69" s="280" t="s">
        <v>432</v>
      </c>
      <c r="E69" s="25">
        <v>13291872</v>
      </c>
      <c r="F69" s="25"/>
      <c r="G69" s="25">
        <v>33031963407</v>
      </c>
      <c r="H69" s="25"/>
      <c r="I69" s="25">
        <f t="shared" si="4"/>
        <v>-41561420009</v>
      </c>
      <c r="J69" s="25">
        <v>27311869969</v>
      </c>
      <c r="K69" s="34">
        <v>-8529456602</v>
      </c>
      <c r="L69" s="25">
        <v>13291872</v>
      </c>
      <c r="M69" s="25"/>
      <c r="N69" s="25">
        <v>33031963407</v>
      </c>
      <c r="O69" s="25"/>
      <c r="P69" s="25">
        <f t="shared" si="1"/>
        <v>-41963030176</v>
      </c>
      <c r="Q69" s="25"/>
      <c r="R69" s="25">
        <v>-8931066769</v>
      </c>
      <c r="T69" s="262">
        <v>-664858821</v>
      </c>
      <c r="U69" s="303">
        <f t="shared" si="2"/>
        <v>8266207948</v>
      </c>
    </row>
    <row r="70" spans="2:21" s="262" customFormat="1">
      <c r="B70" s="302" t="s">
        <v>294</v>
      </c>
      <c r="C70" s="280" t="s">
        <v>101</v>
      </c>
      <c r="E70" s="25">
        <v>20359845</v>
      </c>
      <c r="F70" s="25"/>
      <c r="G70" s="25">
        <v>94312360280</v>
      </c>
      <c r="H70" s="25"/>
      <c r="I70" s="25">
        <f t="shared" si="4"/>
        <v>-94337218911</v>
      </c>
      <c r="J70" s="25">
        <v>84771246136</v>
      </c>
      <c r="K70" s="34">
        <v>-24858631</v>
      </c>
      <c r="L70" s="25">
        <v>20359845</v>
      </c>
      <c r="M70" s="25"/>
      <c r="N70" s="25">
        <v>94312360280</v>
      </c>
      <c r="O70" s="25"/>
      <c r="P70" s="25">
        <f t="shared" si="1"/>
        <v>-121814823045</v>
      </c>
      <c r="Q70" s="25"/>
      <c r="R70" s="25">
        <v>-27502462765</v>
      </c>
      <c r="T70" s="262">
        <v>7679208860</v>
      </c>
      <c r="U70" s="303">
        <f t="shared" si="2"/>
        <v>35181671625</v>
      </c>
    </row>
    <row r="71" spans="2:21" s="262" customFormat="1">
      <c r="B71" s="302" t="s">
        <v>295</v>
      </c>
      <c r="C71" s="280" t="s">
        <v>403</v>
      </c>
      <c r="E71" s="25">
        <v>11002421</v>
      </c>
      <c r="F71" s="25"/>
      <c r="G71" s="25">
        <v>38388717654</v>
      </c>
      <c r="H71" s="25"/>
      <c r="I71" s="25">
        <f t="shared" si="4"/>
        <v>-44108811092</v>
      </c>
      <c r="J71" s="25">
        <v>38460645193</v>
      </c>
      <c r="K71" s="34">
        <v>-5720093438</v>
      </c>
      <c r="L71" s="25">
        <v>11002421</v>
      </c>
      <c r="M71" s="25"/>
      <c r="N71" s="25">
        <v>38388717654</v>
      </c>
      <c r="O71" s="25"/>
      <c r="P71" s="25">
        <f t="shared" si="1"/>
        <v>-42712217851</v>
      </c>
      <c r="Q71" s="25"/>
      <c r="R71" s="25">
        <v>-4323500197</v>
      </c>
      <c r="T71" s="262">
        <v>4268563126</v>
      </c>
      <c r="U71" s="303">
        <f t="shared" si="2"/>
        <v>8592063323</v>
      </c>
    </row>
    <row r="72" spans="2:21" s="262" customFormat="1">
      <c r="B72" s="302" t="s">
        <v>296</v>
      </c>
      <c r="C72" s="280" t="s">
        <v>471</v>
      </c>
      <c r="E72" s="25">
        <v>0</v>
      </c>
      <c r="F72" s="25"/>
      <c r="G72" s="25"/>
      <c r="H72" s="25"/>
      <c r="I72" s="25">
        <f t="shared" si="4"/>
        <v>-9541114144</v>
      </c>
      <c r="J72" s="25">
        <v>-784621461</v>
      </c>
      <c r="K72" s="34">
        <v>-9541114144</v>
      </c>
      <c r="L72" s="25">
        <v>0</v>
      </c>
      <c r="M72" s="25"/>
      <c r="N72" s="25"/>
      <c r="O72" s="25"/>
      <c r="P72" s="25">
        <f t="shared" ref="P72:P135" si="5">R72-N72</f>
        <v>0</v>
      </c>
      <c r="Q72" s="25"/>
      <c r="T72" s="262">
        <v>1626754759</v>
      </c>
      <c r="U72" s="303">
        <f>T72-R73</f>
        <v>3140726104</v>
      </c>
    </row>
    <row r="73" spans="2:21" s="262" customFormat="1">
      <c r="B73" s="302" t="s">
        <v>409</v>
      </c>
      <c r="C73" s="280" t="s">
        <v>127</v>
      </c>
      <c r="E73" s="25">
        <v>1270210</v>
      </c>
      <c r="F73" s="25"/>
      <c r="G73" s="25">
        <v>19179687689</v>
      </c>
      <c r="H73" s="25"/>
      <c r="I73" s="25">
        <f t="shared" si="4"/>
        <v>-19107760150</v>
      </c>
      <c r="J73" s="25">
        <v>16685039400</v>
      </c>
      <c r="K73" s="34">
        <v>71927539</v>
      </c>
      <c r="L73" s="25">
        <v>1270210</v>
      </c>
      <c r="M73" s="25"/>
      <c r="N73" s="25">
        <v>19179687689</v>
      </c>
      <c r="O73" s="25"/>
      <c r="P73" s="25">
        <f t="shared" si="5"/>
        <v>-20693659034</v>
      </c>
      <c r="Q73" s="25"/>
      <c r="R73" s="25">
        <v>-1513971345</v>
      </c>
      <c r="T73" s="262">
        <v>3890190585</v>
      </c>
      <c r="U73" s="303">
        <f>T73-R74</f>
        <v>8968935083</v>
      </c>
    </row>
    <row r="74" spans="2:21" s="262" customFormat="1">
      <c r="B74" s="302" t="s">
        <v>297</v>
      </c>
      <c r="C74" s="280" t="s">
        <v>141</v>
      </c>
      <c r="E74" s="25">
        <v>6855254</v>
      </c>
      <c r="F74" s="25"/>
      <c r="G74" s="25">
        <v>40069055607</v>
      </c>
      <c r="H74" s="25"/>
      <c r="I74" s="25">
        <f t="shared" si="4"/>
        <v>-40853677068</v>
      </c>
      <c r="J74" s="25">
        <v>33126587001</v>
      </c>
      <c r="K74" s="34">
        <v>-784621461</v>
      </c>
      <c r="L74" s="25">
        <v>6855254</v>
      </c>
      <c r="M74" s="25"/>
      <c r="N74" s="25">
        <v>40069055607</v>
      </c>
      <c r="O74" s="25"/>
      <c r="P74" s="25">
        <f t="shared" si="5"/>
        <v>-45147800105</v>
      </c>
      <c r="Q74" s="25"/>
      <c r="R74" s="25">
        <v>-5078744498</v>
      </c>
      <c r="T74" s="262">
        <v>10328055444</v>
      </c>
      <c r="U74" s="303" t="e">
        <f>T74-#REF!</f>
        <v>#REF!</v>
      </c>
    </row>
    <row r="75" spans="2:21" s="262" customFormat="1">
      <c r="B75" s="302" t="s">
        <v>450</v>
      </c>
      <c r="C75" s="280" t="s">
        <v>506</v>
      </c>
      <c r="E75" s="25">
        <v>0</v>
      </c>
      <c r="F75" s="25"/>
      <c r="G75" s="25">
        <v>0</v>
      </c>
      <c r="H75" s="25"/>
      <c r="I75" s="25">
        <v>0</v>
      </c>
      <c r="J75" s="25">
        <v>-127471206</v>
      </c>
      <c r="K75" s="262">
        <v>0</v>
      </c>
      <c r="L75" s="25">
        <v>0</v>
      </c>
      <c r="M75" s="25"/>
      <c r="N75" s="25">
        <v>0</v>
      </c>
      <c r="O75" s="25"/>
      <c r="P75" s="25">
        <f t="shared" si="5"/>
        <v>0</v>
      </c>
      <c r="Q75" s="25"/>
      <c r="R75" s="25">
        <v>0</v>
      </c>
      <c r="T75" s="262">
        <v>3835572759</v>
      </c>
      <c r="U75" s="303">
        <f t="shared" ref="U75:U101" si="6">T75-R77</f>
        <v>6587460801</v>
      </c>
    </row>
    <row r="76" spans="2:21" s="262" customFormat="1">
      <c r="B76" s="302" t="s">
        <v>466</v>
      </c>
      <c r="C76" s="280" t="s">
        <v>566</v>
      </c>
      <c r="E76" s="25">
        <v>533513</v>
      </c>
      <c r="F76" s="25"/>
      <c r="G76" s="25">
        <v>4380596820</v>
      </c>
      <c r="H76" s="25"/>
      <c r="I76" s="25">
        <f>K76-G76</f>
        <v>-6875245109</v>
      </c>
      <c r="J76" s="25">
        <v>1628708778</v>
      </c>
      <c r="K76" s="34">
        <v>-2494648289</v>
      </c>
      <c r="L76" s="25">
        <v>533513</v>
      </c>
      <c r="M76" s="25"/>
      <c r="N76" s="25">
        <v>4380596820</v>
      </c>
      <c r="O76" s="25"/>
      <c r="P76" s="25">
        <f t="shared" si="5"/>
        <v>-4508068026</v>
      </c>
      <c r="Q76" s="25"/>
      <c r="R76" s="25">
        <v>-127471206</v>
      </c>
      <c r="T76" s="262">
        <v>-1123050833</v>
      </c>
      <c r="U76" s="303">
        <f t="shared" si="6"/>
        <v>3514273432</v>
      </c>
    </row>
    <row r="77" spans="2:21" s="262" customFormat="1">
      <c r="B77" s="302" t="s">
        <v>298</v>
      </c>
      <c r="C77" s="280" t="s">
        <v>567</v>
      </c>
      <c r="E77" s="25">
        <v>10927010</v>
      </c>
      <c r="F77" s="25"/>
      <c r="G77" s="25">
        <v>24982586872</v>
      </c>
      <c r="H77" s="25"/>
      <c r="I77" s="25">
        <f t="shared" ref="I77:I140" si="7">K77-G77</f>
        <v>-31925055478</v>
      </c>
      <c r="J77" s="25">
        <v>16247186233</v>
      </c>
      <c r="K77" s="34">
        <v>-6942468606</v>
      </c>
      <c r="L77" s="25">
        <v>10927010</v>
      </c>
      <c r="M77" s="25"/>
      <c r="N77" s="25">
        <v>24982586872</v>
      </c>
      <c r="O77" s="25"/>
      <c r="P77" s="25">
        <f t="shared" si="5"/>
        <v>-27734474914</v>
      </c>
      <c r="Q77" s="25"/>
      <c r="R77" s="25">
        <v>-2751888042</v>
      </c>
      <c r="T77" s="262">
        <v>2167757541</v>
      </c>
      <c r="U77" s="303">
        <f t="shared" si="6"/>
        <v>19289177636</v>
      </c>
    </row>
    <row r="78" spans="2:21" s="262" customFormat="1">
      <c r="B78" s="302" t="s">
        <v>299</v>
      </c>
      <c r="C78" s="280" t="s">
        <v>177</v>
      </c>
      <c r="E78" s="25">
        <v>3646889</v>
      </c>
      <c r="F78" s="25"/>
      <c r="G78" s="25">
        <v>96828825183</v>
      </c>
      <c r="H78" s="25"/>
      <c r="I78" s="25">
        <f t="shared" si="7"/>
        <v>-96956296389</v>
      </c>
      <c r="J78" s="25">
        <v>76223089078</v>
      </c>
      <c r="K78" s="34">
        <v>-127471206</v>
      </c>
      <c r="L78" s="25">
        <v>3646889</v>
      </c>
      <c r="M78" s="25"/>
      <c r="N78" s="25">
        <v>96828825183</v>
      </c>
      <c r="O78" s="25"/>
      <c r="P78" s="25">
        <f t="shared" si="5"/>
        <v>-101466149448</v>
      </c>
      <c r="Q78" s="25"/>
      <c r="R78" s="25">
        <v>-4637324265</v>
      </c>
      <c r="T78" s="262">
        <v>11255833529</v>
      </c>
      <c r="U78" s="303">
        <f t="shared" si="6"/>
        <v>17190363134</v>
      </c>
    </row>
    <row r="79" spans="2:21" s="262" customFormat="1">
      <c r="B79" s="302" t="s">
        <v>300</v>
      </c>
      <c r="C79" s="280" t="s">
        <v>123</v>
      </c>
      <c r="E79" s="25">
        <v>11162743</v>
      </c>
      <c r="F79" s="25"/>
      <c r="G79" s="25">
        <v>46171806992</v>
      </c>
      <c r="H79" s="25"/>
      <c r="I79" s="25">
        <f t="shared" si="7"/>
        <v>-48923695034</v>
      </c>
      <c r="J79" s="25">
        <v>38101928744</v>
      </c>
      <c r="K79" s="34">
        <v>-2751888042</v>
      </c>
      <c r="L79" s="25">
        <v>11162743</v>
      </c>
      <c r="M79" s="25"/>
      <c r="N79" s="25">
        <v>46171806992</v>
      </c>
      <c r="O79" s="25"/>
      <c r="P79" s="25">
        <f t="shared" si="5"/>
        <v>-63293227087</v>
      </c>
      <c r="Q79" s="25"/>
      <c r="R79" s="25">
        <v>-17121420095</v>
      </c>
      <c r="T79" s="262">
        <v>1720746978</v>
      </c>
      <c r="U79" s="303">
        <f t="shared" si="6"/>
        <v>5561293293</v>
      </c>
    </row>
    <row r="80" spans="2:21" s="262" customFormat="1">
      <c r="B80" s="302" t="s">
        <v>301</v>
      </c>
      <c r="C80" s="280" t="s">
        <v>168</v>
      </c>
      <c r="E80" s="25">
        <v>2532061</v>
      </c>
      <c r="F80" s="25"/>
      <c r="G80" s="25">
        <v>38082137940</v>
      </c>
      <c r="H80" s="25"/>
      <c r="I80" s="25">
        <f t="shared" si="7"/>
        <v>-46817538579</v>
      </c>
      <c r="J80" s="25">
        <v>34118692692</v>
      </c>
      <c r="K80" s="34">
        <v>-8735400639</v>
      </c>
      <c r="L80" s="25">
        <v>2532061</v>
      </c>
      <c r="M80" s="25"/>
      <c r="N80" s="25">
        <v>38082137940</v>
      </c>
      <c r="O80" s="25"/>
      <c r="P80" s="25">
        <f t="shared" si="5"/>
        <v>-44016667545</v>
      </c>
      <c r="Q80" s="25"/>
      <c r="R80" s="25">
        <v>-5934529605</v>
      </c>
      <c r="T80" s="262">
        <v>4543824669</v>
      </c>
      <c r="U80" s="303">
        <f t="shared" si="6"/>
        <v>-6766582157</v>
      </c>
    </row>
    <row r="81" spans="2:21" s="262" customFormat="1">
      <c r="B81" s="302" t="s">
        <v>302</v>
      </c>
      <c r="C81" s="280" t="s">
        <v>477</v>
      </c>
      <c r="E81" s="25">
        <v>1734282</v>
      </c>
      <c r="F81" s="25"/>
      <c r="G81" s="25">
        <v>22928708197</v>
      </c>
      <c r="H81" s="25"/>
      <c r="I81" s="25">
        <f t="shared" si="7"/>
        <v>-43534444302</v>
      </c>
      <c r="J81" s="25">
        <v>18614345747</v>
      </c>
      <c r="K81" s="34">
        <v>-20605736105</v>
      </c>
      <c r="L81" s="25">
        <v>1734282</v>
      </c>
      <c r="M81" s="25"/>
      <c r="N81" s="25">
        <v>22928708197</v>
      </c>
      <c r="O81" s="25"/>
      <c r="P81" s="25">
        <f t="shared" si="5"/>
        <v>-26769254512</v>
      </c>
      <c r="Q81" s="25"/>
      <c r="R81" s="25">
        <v>-3840546315</v>
      </c>
      <c r="T81" s="262">
        <v>0</v>
      </c>
      <c r="U81" s="303">
        <f t="shared" si="6"/>
        <v>3824676589</v>
      </c>
    </row>
    <row r="82" spans="2:21" s="262" customFormat="1">
      <c r="B82" s="302" t="s">
        <v>303</v>
      </c>
      <c r="C82" s="280" t="s">
        <v>171</v>
      </c>
      <c r="E82" s="25">
        <v>3491327</v>
      </c>
      <c r="F82" s="25"/>
      <c r="G82" s="25">
        <v>56222968395</v>
      </c>
      <c r="H82" s="25"/>
      <c r="I82" s="25">
        <f t="shared" si="7"/>
        <v>-64292846643</v>
      </c>
      <c r="J82" s="25">
        <v>53129459574</v>
      </c>
      <c r="K82" s="34">
        <v>-8069878248</v>
      </c>
      <c r="L82" s="25">
        <v>3491327</v>
      </c>
      <c r="M82" s="25"/>
      <c r="N82" s="25">
        <v>56222968395</v>
      </c>
      <c r="O82" s="25"/>
      <c r="P82" s="25">
        <f t="shared" si="5"/>
        <v>-44912561569</v>
      </c>
      <c r="Q82" s="25"/>
      <c r="R82" s="25">
        <v>11310406826</v>
      </c>
      <c r="T82" s="262">
        <v>2059015514</v>
      </c>
      <c r="U82" s="303">
        <f t="shared" si="6"/>
        <v>1809550234</v>
      </c>
    </row>
    <row r="83" spans="2:21" s="262" customFormat="1">
      <c r="B83" s="302" t="s">
        <v>304</v>
      </c>
      <c r="C83" s="280" t="s">
        <v>138</v>
      </c>
      <c r="E83" s="25">
        <v>861073</v>
      </c>
      <c r="F83" s="25"/>
      <c r="G83" s="25">
        <v>24677027421</v>
      </c>
      <c r="H83" s="25"/>
      <c r="I83" s="25">
        <f t="shared" si="7"/>
        <v>-28640472669</v>
      </c>
      <c r="J83" s="25">
        <v>22199580581</v>
      </c>
      <c r="K83" s="34">
        <v>-3963445248</v>
      </c>
      <c r="L83" s="25">
        <v>861073</v>
      </c>
      <c r="M83" s="25"/>
      <c r="N83" s="25">
        <v>24677027421</v>
      </c>
      <c r="O83" s="25"/>
      <c r="P83" s="25">
        <f t="shared" si="5"/>
        <v>-28501704010</v>
      </c>
      <c r="Q83" s="25"/>
      <c r="R83" s="25">
        <v>-3824676589</v>
      </c>
      <c r="T83" s="262">
        <v>4317789098</v>
      </c>
      <c r="U83" s="303">
        <f t="shared" si="6"/>
        <v>4402693976</v>
      </c>
    </row>
    <row r="84" spans="2:21" s="262" customFormat="1">
      <c r="B84" s="302" t="s">
        <v>305</v>
      </c>
      <c r="C84" s="280" t="s">
        <v>485</v>
      </c>
      <c r="E84" s="1">
        <v>9968086</v>
      </c>
      <c r="F84" s="25"/>
      <c r="G84" s="25">
        <v>33095311469</v>
      </c>
      <c r="H84" s="25"/>
      <c r="I84" s="25">
        <f t="shared" si="7"/>
        <v>-37409673919</v>
      </c>
      <c r="J84" s="25">
        <v>32957632170</v>
      </c>
      <c r="K84" s="34">
        <v>-4314362450</v>
      </c>
      <c r="L84" s="25">
        <v>9968086</v>
      </c>
      <c r="M84" s="25"/>
      <c r="N84" s="25">
        <v>33095311469</v>
      </c>
      <c r="O84" s="25"/>
      <c r="P84" s="25">
        <f t="shared" si="5"/>
        <v>-32845846189</v>
      </c>
      <c r="Q84" s="25"/>
      <c r="R84" s="25">
        <v>249465280</v>
      </c>
      <c r="T84" s="262">
        <v>-3541670173</v>
      </c>
      <c r="U84" s="303">
        <f t="shared" si="6"/>
        <v>-3068934306</v>
      </c>
    </row>
    <row r="85" spans="2:21" s="262" customFormat="1">
      <c r="B85" s="302" t="s">
        <v>306</v>
      </c>
      <c r="C85" s="280" t="s">
        <v>486</v>
      </c>
      <c r="E85" s="25">
        <v>1332</v>
      </c>
      <c r="F85" s="25"/>
      <c r="G85" s="25">
        <v>24098160</v>
      </c>
      <c r="H85" s="25"/>
      <c r="I85" s="25">
        <f t="shared" si="7"/>
        <v>-3117606981</v>
      </c>
      <c r="J85" s="25">
        <v>-474518250</v>
      </c>
      <c r="K85" s="34">
        <v>-3093508821</v>
      </c>
      <c r="L85" s="25">
        <v>1332</v>
      </c>
      <c r="M85" s="25"/>
      <c r="N85" s="25">
        <v>24098160</v>
      </c>
      <c r="O85" s="25"/>
      <c r="P85" s="25">
        <f t="shared" si="5"/>
        <v>-109003038</v>
      </c>
      <c r="Q85" s="25"/>
      <c r="R85" s="25">
        <v>-84904878</v>
      </c>
      <c r="T85" s="262">
        <v>12328992431</v>
      </c>
      <c r="U85" s="303">
        <f t="shared" si="6"/>
        <v>17981833463</v>
      </c>
    </row>
    <row r="86" spans="2:21" s="262" customFormat="1">
      <c r="B86" s="302" t="s">
        <v>307</v>
      </c>
      <c r="C86" s="280" t="s">
        <v>159</v>
      </c>
      <c r="E86" s="25">
        <v>124109</v>
      </c>
      <c r="F86" s="25"/>
      <c r="G86" s="25">
        <v>2241642924</v>
      </c>
      <c r="H86" s="25"/>
      <c r="I86" s="25">
        <f t="shared" si="7"/>
        <v>-4719089764</v>
      </c>
      <c r="J86" s="25">
        <v>-8908157064</v>
      </c>
      <c r="K86" s="34">
        <v>-2477446840</v>
      </c>
      <c r="L86" s="25">
        <v>124109</v>
      </c>
      <c r="M86" s="25"/>
      <c r="N86" s="25">
        <v>2241642924</v>
      </c>
      <c r="O86" s="25"/>
      <c r="P86" s="25">
        <f t="shared" si="5"/>
        <v>-2714378791</v>
      </c>
      <c r="Q86" s="25"/>
      <c r="R86" s="25">
        <v>-472735867</v>
      </c>
      <c r="T86" s="262">
        <v>2358797745</v>
      </c>
      <c r="U86" s="303">
        <f t="shared" si="6"/>
        <v>3915726974</v>
      </c>
    </row>
    <row r="87" spans="2:21" s="262" customFormat="1">
      <c r="B87" s="302" t="s">
        <v>308</v>
      </c>
      <c r="C87" s="280" t="s">
        <v>507</v>
      </c>
      <c r="E87" s="1">
        <v>1617135</v>
      </c>
      <c r="F87" s="25"/>
      <c r="G87" s="25">
        <v>77241001899</v>
      </c>
      <c r="H87" s="25"/>
      <c r="I87" s="25">
        <f t="shared" si="7"/>
        <v>-77378681198</v>
      </c>
      <c r="J87" s="25">
        <v>75227766970</v>
      </c>
      <c r="K87" s="34">
        <v>-137679299</v>
      </c>
      <c r="L87" s="25">
        <v>1617135</v>
      </c>
      <c r="M87" s="25"/>
      <c r="N87" s="25">
        <v>77241001899</v>
      </c>
      <c r="O87" s="25"/>
      <c r="P87" s="25">
        <f t="shared" si="5"/>
        <v>-82893842931</v>
      </c>
      <c r="Q87" s="25"/>
      <c r="R87" s="25">
        <v>-5652841032</v>
      </c>
      <c r="T87" s="262">
        <v>7256508245</v>
      </c>
      <c r="U87" s="303">
        <f t="shared" si="6"/>
        <v>8438311117</v>
      </c>
    </row>
    <row r="88" spans="2:21" s="262" customFormat="1">
      <c r="B88" s="302" t="s">
        <v>309</v>
      </c>
      <c r="C88" s="280" t="s">
        <v>508</v>
      </c>
      <c r="E88" s="25">
        <v>2354983</v>
      </c>
      <c r="F88" s="25"/>
      <c r="G88" s="25">
        <v>11634625136</v>
      </c>
      <c r="H88" s="25"/>
      <c r="I88" s="25">
        <f t="shared" si="7"/>
        <v>-12133241546</v>
      </c>
      <c r="J88" s="25">
        <v>11397130955</v>
      </c>
      <c r="K88" s="34">
        <v>-498616410</v>
      </c>
      <c r="L88" s="25">
        <v>2354983</v>
      </c>
      <c r="M88" s="25"/>
      <c r="N88" s="25">
        <v>11634625136</v>
      </c>
      <c r="O88" s="25"/>
      <c r="P88" s="25">
        <f t="shared" si="5"/>
        <v>-13191554365</v>
      </c>
      <c r="Q88" s="25"/>
      <c r="R88" s="25">
        <v>-1556929229</v>
      </c>
      <c r="T88" s="262">
        <v>747433411</v>
      </c>
      <c r="U88" s="303">
        <f t="shared" si="6"/>
        <v>-9325196662</v>
      </c>
    </row>
    <row r="89" spans="2:21" s="262" customFormat="1">
      <c r="B89" s="302" t="s">
        <v>310</v>
      </c>
      <c r="C89" s="280" t="s">
        <v>130</v>
      </c>
      <c r="E89" s="25">
        <v>1467749</v>
      </c>
      <c r="F89" s="25"/>
      <c r="G89" s="25">
        <v>15217535773</v>
      </c>
      <c r="H89" s="25"/>
      <c r="I89" s="25">
        <f t="shared" si="7"/>
        <v>-26367335761</v>
      </c>
      <c r="J89" s="25">
        <v>17534944999</v>
      </c>
      <c r="K89" s="34">
        <v>-11149799988</v>
      </c>
      <c r="L89" s="25">
        <v>1467749</v>
      </c>
      <c r="M89" s="25"/>
      <c r="N89" s="25">
        <v>15217535773</v>
      </c>
      <c r="O89" s="25"/>
      <c r="P89" s="25">
        <f t="shared" si="5"/>
        <v>-16399338645</v>
      </c>
      <c r="Q89" s="25"/>
      <c r="R89" s="25">
        <v>-1181802872</v>
      </c>
      <c r="T89" s="262">
        <v>18961877493</v>
      </c>
      <c r="U89" s="303">
        <f t="shared" si="6"/>
        <v>24378709822</v>
      </c>
    </row>
    <row r="90" spans="2:21" s="262" customFormat="1">
      <c r="B90" s="302" t="s">
        <v>311</v>
      </c>
      <c r="C90" s="280" t="s">
        <v>233</v>
      </c>
      <c r="E90" s="25">
        <v>3737645</v>
      </c>
      <c r="F90" s="25"/>
      <c r="G90" s="25">
        <v>69440938372</v>
      </c>
      <c r="H90" s="25"/>
      <c r="I90" s="25">
        <f t="shared" si="7"/>
        <v>-71454173301</v>
      </c>
      <c r="J90" s="25">
        <v>66200943424</v>
      </c>
      <c r="K90" s="34">
        <v>-2013234929</v>
      </c>
      <c r="L90" s="25">
        <v>3737645</v>
      </c>
      <c r="M90" s="25"/>
      <c r="N90" s="25">
        <v>69440938372</v>
      </c>
      <c r="O90" s="25"/>
      <c r="P90" s="25">
        <f t="shared" si="5"/>
        <v>-59368308299</v>
      </c>
      <c r="Q90" s="25"/>
      <c r="R90" s="25">
        <v>10072630073</v>
      </c>
      <c r="T90" s="262">
        <v>16194105727</v>
      </c>
      <c r="U90" s="303">
        <f t="shared" si="6"/>
        <v>16899319650</v>
      </c>
    </row>
    <row r="91" spans="2:21" s="262" customFormat="1">
      <c r="B91" s="302" t="s">
        <v>312</v>
      </c>
      <c r="C91" s="280" t="s">
        <v>230</v>
      </c>
      <c r="E91" s="25">
        <v>1178256</v>
      </c>
      <c r="F91" s="25"/>
      <c r="G91" s="25">
        <v>18294852790</v>
      </c>
      <c r="H91" s="25"/>
      <c r="I91" s="25">
        <f t="shared" si="7"/>
        <v>-18532346971</v>
      </c>
      <c r="J91" s="25">
        <v>17907796931</v>
      </c>
      <c r="K91" s="34">
        <v>-237494181</v>
      </c>
      <c r="L91" s="25">
        <v>1178256</v>
      </c>
      <c r="M91" s="25"/>
      <c r="N91" s="25">
        <v>18294852790</v>
      </c>
      <c r="O91" s="25"/>
      <c r="P91" s="25">
        <f t="shared" si="5"/>
        <v>-23711685119</v>
      </c>
      <c r="Q91" s="25"/>
      <c r="R91" s="25">
        <v>-5416832329</v>
      </c>
      <c r="T91" s="262">
        <v>19187645573</v>
      </c>
      <c r="U91" s="303">
        <f t="shared" si="6"/>
        <v>33942673742</v>
      </c>
    </row>
    <row r="92" spans="2:21" s="262" customFormat="1">
      <c r="B92" s="302" t="s">
        <v>451</v>
      </c>
      <c r="C92" s="280" t="s">
        <v>509</v>
      </c>
      <c r="E92" s="25">
        <v>567376</v>
      </c>
      <c r="F92" s="25"/>
      <c r="G92" s="25">
        <v>2411100486</v>
      </c>
      <c r="H92" s="25"/>
      <c r="I92" s="25">
        <f t="shared" si="7"/>
        <v>-93691260</v>
      </c>
      <c r="J92" s="25">
        <v>3609538246</v>
      </c>
      <c r="K92" s="34">
        <v>2317409226</v>
      </c>
      <c r="L92" s="25">
        <v>567376</v>
      </c>
      <c r="M92" s="25"/>
      <c r="N92" s="25">
        <v>2411100486</v>
      </c>
      <c r="O92" s="25"/>
      <c r="P92" s="25">
        <f t="shared" si="5"/>
        <v>-3116314409</v>
      </c>
      <c r="Q92" s="25"/>
      <c r="R92" s="25">
        <v>-705213923</v>
      </c>
      <c r="T92" s="262">
        <v>3528362991</v>
      </c>
      <c r="U92" s="303">
        <f t="shared" si="6"/>
        <v>12883016348</v>
      </c>
    </row>
    <row r="93" spans="2:21" s="262" customFormat="1">
      <c r="B93" s="302" t="s">
        <v>313</v>
      </c>
      <c r="C93" s="280" t="s">
        <v>487</v>
      </c>
      <c r="E93" s="25">
        <v>0</v>
      </c>
      <c r="F93" s="25"/>
      <c r="G93" s="25">
        <v>0</v>
      </c>
      <c r="H93" s="25"/>
      <c r="I93" s="25">
        <f t="shared" si="7"/>
        <v>-3239994948</v>
      </c>
      <c r="J93" s="25">
        <v>-2936718346</v>
      </c>
      <c r="K93" s="34">
        <v>-3239994948</v>
      </c>
      <c r="L93" s="25">
        <v>0</v>
      </c>
      <c r="M93" s="25"/>
      <c r="N93" s="25">
        <v>0</v>
      </c>
      <c r="O93" s="25"/>
      <c r="P93" s="25">
        <f t="shared" si="5"/>
        <v>-14755028169</v>
      </c>
      <c r="Q93" s="25"/>
      <c r="R93" s="25">
        <v>-14755028169</v>
      </c>
      <c r="T93" s="262">
        <v>-41891</v>
      </c>
      <c r="U93" s="303">
        <f t="shared" si="6"/>
        <v>24636012089</v>
      </c>
    </row>
    <row r="94" spans="2:21" s="262" customFormat="1">
      <c r="B94" s="302" t="s">
        <v>314</v>
      </c>
      <c r="C94" s="280" t="s">
        <v>402</v>
      </c>
      <c r="E94" s="25">
        <v>13068471</v>
      </c>
      <c r="F94" s="25"/>
      <c r="G94" s="25">
        <v>60017096822</v>
      </c>
      <c r="H94" s="25"/>
      <c r="I94" s="25">
        <f t="shared" si="7"/>
        <v>-60404152681</v>
      </c>
      <c r="J94" s="25">
        <v>45575386664</v>
      </c>
      <c r="K94" s="34">
        <v>-387055859</v>
      </c>
      <c r="L94" s="25">
        <v>13068471</v>
      </c>
      <c r="M94" s="25"/>
      <c r="N94" s="25">
        <v>60017096822</v>
      </c>
      <c r="O94" s="25"/>
      <c r="P94" s="25">
        <f t="shared" si="5"/>
        <v>-69371750179</v>
      </c>
      <c r="Q94" s="25"/>
      <c r="R94" s="25">
        <v>-9354653357</v>
      </c>
      <c r="T94" s="262">
        <v>10977473136</v>
      </c>
      <c r="U94" s="303">
        <f t="shared" si="6"/>
        <v>16976504312</v>
      </c>
    </row>
    <row r="95" spans="2:21" s="262" customFormat="1">
      <c r="B95" s="302" t="s">
        <v>315</v>
      </c>
      <c r="C95" s="280" t="s">
        <v>172</v>
      </c>
      <c r="E95" s="25">
        <v>968270</v>
      </c>
      <c r="F95" s="25"/>
      <c r="G95" s="25">
        <v>32956301093</v>
      </c>
      <c r="H95" s="25"/>
      <c r="I95" s="25">
        <f t="shared" si="7"/>
        <v>-31757863333</v>
      </c>
      <c r="J95" s="25">
        <v>28245709513</v>
      </c>
      <c r="K95" s="34">
        <v>1198437760</v>
      </c>
      <c r="L95" s="25">
        <v>968270</v>
      </c>
      <c r="M95" s="25"/>
      <c r="N95" s="25">
        <v>32956301093</v>
      </c>
      <c r="O95" s="25"/>
      <c r="P95" s="25">
        <f t="shared" si="5"/>
        <v>-57592355073</v>
      </c>
      <c r="Q95" s="25"/>
      <c r="R95" s="25">
        <v>-24636053980</v>
      </c>
      <c r="T95" s="262">
        <v>10537474987</v>
      </c>
      <c r="U95" s="303">
        <f t="shared" si="6"/>
        <v>18929892084</v>
      </c>
    </row>
    <row r="96" spans="2:21" s="262" customFormat="1">
      <c r="B96" s="302" t="s">
        <v>410</v>
      </c>
      <c r="C96" s="280" t="s">
        <v>434</v>
      </c>
      <c r="E96" s="25">
        <v>2005592</v>
      </c>
      <c r="F96" s="25"/>
      <c r="G96" s="25">
        <v>11423664512</v>
      </c>
      <c r="H96" s="25"/>
      <c r="I96" s="25">
        <f t="shared" si="7"/>
        <v>-14360382858</v>
      </c>
      <c r="J96" s="25">
        <v>8010220611</v>
      </c>
      <c r="K96" s="34">
        <v>-2936718346</v>
      </c>
      <c r="L96" s="25">
        <v>2005592</v>
      </c>
      <c r="M96" s="25"/>
      <c r="N96" s="25">
        <v>11423664512</v>
      </c>
      <c r="O96" s="25"/>
      <c r="P96" s="25">
        <f t="shared" si="5"/>
        <v>-17422695688</v>
      </c>
      <c r="Q96" s="25"/>
      <c r="R96" s="25">
        <v>-5999031176</v>
      </c>
      <c r="T96" s="262">
        <v>465994821</v>
      </c>
      <c r="U96" s="303">
        <f t="shared" si="6"/>
        <v>-3947568520</v>
      </c>
    </row>
    <row r="97" spans="2:21" s="262" customFormat="1">
      <c r="B97" s="302" t="s">
        <v>316</v>
      </c>
      <c r="C97" s="280" t="s">
        <v>460</v>
      </c>
      <c r="E97" s="25">
        <v>9379085</v>
      </c>
      <c r="F97" s="25"/>
      <c r="G97" s="25">
        <v>30664266096</v>
      </c>
      <c r="H97" s="25"/>
      <c r="I97" s="25">
        <f t="shared" si="7"/>
        <v>-45105976254</v>
      </c>
      <c r="J97" s="25">
        <v>34249130197</v>
      </c>
      <c r="K97" s="34">
        <v>-14441710158</v>
      </c>
      <c r="L97" s="25">
        <v>9379085</v>
      </c>
      <c r="M97" s="25"/>
      <c r="N97" s="25">
        <v>30664266096</v>
      </c>
      <c r="O97" s="25"/>
      <c r="P97" s="25">
        <f t="shared" si="5"/>
        <v>-39056683193</v>
      </c>
      <c r="Q97" s="25"/>
      <c r="R97" s="25">
        <v>-8392417097</v>
      </c>
      <c r="T97" s="262">
        <v>4292086519</v>
      </c>
      <c r="U97" s="303">
        <f t="shared" si="6"/>
        <v>27223763434</v>
      </c>
    </row>
    <row r="98" spans="2:21" s="262" customFormat="1">
      <c r="B98" s="302" t="s">
        <v>317</v>
      </c>
      <c r="C98" s="280" t="s">
        <v>112</v>
      </c>
      <c r="E98" s="25">
        <v>16151789</v>
      </c>
      <c r="F98" s="25"/>
      <c r="G98" s="25">
        <v>58844088663</v>
      </c>
      <c r="H98" s="25"/>
      <c r="I98" s="25">
        <f t="shared" si="7"/>
        <v>-63554680243</v>
      </c>
      <c r="J98" s="25">
        <v>49715010341</v>
      </c>
      <c r="K98" s="34">
        <v>-4710591580</v>
      </c>
      <c r="L98" s="25">
        <v>16151789</v>
      </c>
      <c r="M98" s="25"/>
      <c r="N98" s="25">
        <v>58844088663</v>
      </c>
      <c r="O98" s="25"/>
      <c r="P98" s="25">
        <f t="shared" si="5"/>
        <v>-54430525322</v>
      </c>
      <c r="Q98" s="25"/>
      <c r="R98" s="25">
        <v>4413563341</v>
      </c>
      <c r="T98" s="262">
        <v>7249133025</v>
      </c>
      <c r="U98" s="303">
        <f t="shared" si="6"/>
        <v>-5423747985</v>
      </c>
    </row>
    <row r="99" spans="2:21" s="262" customFormat="1">
      <c r="B99" s="302" t="s">
        <v>467</v>
      </c>
      <c r="C99" s="280" t="s">
        <v>90</v>
      </c>
      <c r="E99" s="25">
        <v>13919837</v>
      </c>
      <c r="F99" s="25"/>
      <c r="G99" s="25">
        <v>58419872983</v>
      </c>
      <c r="H99" s="25"/>
      <c r="I99" s="25">
        <f t="shared" si="7"/>
        <v>-61833316884</v>
      </c>
      <c r="J99" s="25">
        <v>54976833452</v>
      </c>
      <c r="K99" s="34">
        <v>-3413443901</v>
      </c>
      <c r="L99" s="25">
        <v>13919837</v>
      </c>
      <c r="M99" s="25"/>
      <c r="N99" s="25">
        <v>58419872983</v>
      </c>
      <c r="O99" s="25"/>
      <c r="P99" s="25">
        <f t="shared" si="5"/>
        <v>-81351549898</v>
      </c>
      <c r="Q99" s="25"/>
      <c r="R99" s="25">
        <v>-22931676915</v>
      </c>
      <c r="T99" s="262">
        <v>23246915508</v>
      </c>
      <c r="U99" s="303">
        <f t="shared" si="6"/>
        <v>30824594337</v>
      </c>
    </row>
    <row r="100" spans="2:21" s="262" customFormat="1">
      <c r="B100" s="302" t="s">
        <v>468</v>
      </c>
      <c r="C100" s="280" t="s">
        <v>204</v>
      </c>
      <c r="E100" s="25">
        <v>4122770</v>
      </c>
      <c r="F100" s="25"/>
      <c r="G100" s="25">
        <v>109218083172</v>
      </c>
      <c r="H100" s="25"/>
      <c r="I100" s="25">
        <f t="shared" si="7"/>
        <v>-105633219071</v>
      </c>
      <c r="J100" s="25">
        <v>109721513739</v>
      </c>
      <c r="K100" s="34">
        <v>3584864101</v>
      </c>
      <c r="L100" s="25">
        <v>4122770</v>
      </c>
      <c r="M100" s="25"/>
      <c r="N100" s="25">
        <v>109218083172</v>
      </c>
      <c r="O100" s="25"/>
      <c r="P100" s="25">
        <f t="shared" si="5"/>
        <v>-96545202162</v>
      </c>
      <c r="Q100" s="25"/>
      <c r="R100" s="25">
        <v>12672881010</v>
      </c>
      <c r="T100" s="262">
        <v>4992802596</v>
      </c>
      <c r="U100" s="303">
        <f t="shared" si="6"/>
        <v>11738377237</v>
      </c>
    </row>
    <row r="101" spans="2:21" s="262" customFormat="1">
      <c r="B101" s="302" t="s">
        <v>320</v>
      </c>
      <c r="C101" s="280" t="s">
        <v>137</v>
      </c>
      <c r="E101" s="25">
        <v>10731919</v>
      </c>
      <c r="F101" s="25"/>
      <c r="G101" s="25">
        <v>43557705650</v>
      </c>
      <c r="H101" s="25"/>
      <c r="I101" s="25">
        <f t="shared" si="7"/>
        <v>-52686783972</v>
      </c>
      <c r="J101" s="25">
        <v>39542164645</v>
      </c>
      <c r="K101" s="34">
        <v>-9129078322</v>
      </c>
      <c r="L101" s="25">
        <v>10731919</v>
      </c>
      <c r="M101" s="25"/>
      <c r="N101" s="25">
        <v>43557705650</v>
      </c>
      <c r="O101" s="25"/>
      <c r="P101" s="25">
        <f t="shared" si="5"/>
        <v>-51135384479</v>
      </c>
      <c r="Q101" s="25"/>
      <c r="R101" s="25">
        <v>-7577678829</v>
      </c>
      <c r="T101" s="262">
        <v>4232133753</v>
      </c>
      <c r="U101" s="303">
        <f t="shared" si="6"/>
        <v>9868957380</v>
      </c>
    </row>
    <row r="102" spans="2:21" s="262" customFormat="1">
      <c r="B102" s="302" t="s">
        <v>321</v>
      </c>
      <c r="C102" s="280" t="s">
        <v>197</v>
      </c>
      <c r="E102" s="25">
        <v>8429623</v>
      </c>
      <c r="F102" s="25"/>
      <c r="G102" s="25">
        <v>55304480508</v>
      </c>
      <c r="H102" s="25"/>
      <c r="I102" s="25">
        <f t="shared" si="7"/>
        <v>-58747520039</v>
      </c>
      <c r="J102" s="25">
        <v>52765841063</v>
      </c>
      <c r="K102" s="34">
        <v>-3443039531</v>
      </c>
      <c r="L102" s="25">
        <v>8429623</v>
      </c>
      <c r="M102" s="25"/>
      <c r="N102" s="25">
        <v>55304480508</v>
      </c>
      <c r="O102" s="25"/>
      <c r="P102" s="25">
        <f t="shared" si="5"/>
        <v>-62050055149</v>
      </c>
      <c r="Q102" s="25"/>
      <c r="R102" s="25">
        <v>-6745574641</v>
      </c>
      <c r="T102" s="262">
        <v>0</v>
      </c>
      <c r="U102" s="303">
        <f t="shared" ref="U102:U133" si="8">T102-R105</f>
        <v>3745257242</v>
      </c>
    </row>
    <row r="103" spans="2:21" s="262" customFormat="1">
      <c r="B103" s="302" t="s">
        <v>322</v>
      </c>
      <c r="C103" s="280" t="s">
        <v>478</v>
      </c>
      <c r="E103" s="25">
        <v>46651010</v>
      </c>
      <c r="F103" s="25"/>
      <c r="G103" s="25">
        <v>53793186331</v>
      </c>
      <c r="H103" s="25"/>
      <c r="I103" s="25">
        <f t="shared" si="7"/>
        <v>-53289755764</v>
      </c>
      <c r="J103" s="25">
        <v>54748745744</v>
      </c>
      <c r="K103" s="34">
        <v>503430567</v>
      </c>
      <c r="L103" s="25">
        <v>46651010</v>
      </c>
      <c r="M103" s="25"/>
      <c r="N103" s="25">
        <v>53793186331</v>
      </c>
      <c r="O103" s="25"/>
      <c r="P103" s="25">
        <f t="shared" si="5"/>
        <v>-59430009958</v>
      </c>
      <c r="Q103" s="25"/>
      <c r="R103" s="25">
        <v>-5636823627</v>
      </c>
      <c r="T103" s="262">
        <v>23388354926</v>
      </c>
      <c r="U103" s="303">
        <f t="shared" si="8"/>
        <v>21979372549</v>
      </c>
    </row>
    <row r="104" spans="2:21" s="262" customFormat="1">
      <c r="B104" s="302" t="s">
        <v>324</v>
      </c>
      <c r="C104" s="280" t="s">
        <v>176</v>
      </c>
      <c r="E104" s="25">
        <v>46293817</v>
      </c>
      <c r="F104" s="25"/>
      <c r="G104" s="25">
        <v>67318299488</v>
      </c>
      <c r="H104" s="25"/>
      <c r="I104" s="25">
        <f t="shared" si="7"/>
        <v>-71333840493</v>
      </c>
      <c r="J104" s="25">
        <v>70006835596</v>
      </c>
      <c r="K104" s="34">
        <v>-4015541005</v>
      </c>
      <c r="L104" s="25">
        <v>46293817</v>
      </c>
      <c r="M104" s="25"/>
      <c r="N104" s="25">
        <v>67318299488</v>
      </c>
      <c r="O104" s="25"/>
      <c r="P104" s="25">
        <f t="shared" si="5"/>
        <v>-67318299488</v>
      </c>
      <c r="Q104" s="25"/>
      <c r="T104" s="262">
        <v>31917445760</v>
      </c>
      <c r="U104" s="303">
        <f t="shared" si="8"/>
        <v>38471051945</v>
      </c>
    </row>
    <row r="105" spans="2:21" s="262" customFormat="1">
      <c r="B105" s="302" t="s">
        <v>326</v>
      </c>
      <c r="C105" s="280" t="s">
        <v>195</v>
      </c>
      <c r="E105" s="1">
        <v>14137011</v>
      </c>
      <c r="F105" s="25"/>
      <c r="G105" s="25">
        <v>68016015602</v>
      </c>
      <c r="H105" s="25"/>
      <c r="I105" s="25">
        <f t="shared" si="7"/>
        <v>-70554655047</v>
      </c>
      <c r="J105" s="25">
        <v>64499360964</v>
      </c>
      <c r="K105" s="34">
        <v>-2538639445</v>
      </c>
      <c r="L105" s="25">
        <v>14137011</v>
      </c>
      <c r="M105" s="25"/>
      <c r="N105" s="25">
        <v>68016015602</v>
      </c>
      <c r="O105" s="25"/>
      <c r="P105" s="25">
        <f t="shared" si="5"/>
        <v>-71761272844</v>
      </c>
      <c r="Q105" s="25"/>
      <c r="R105" s="25">
        <v>-3745257242</v>
      </c>
      <c r="T105" s="262">
        <v>30219916938</v>
      </c>
      <c r="U105" s="303">
        <f t="shared" si="8"/>
        <v>30786108446</v>
      </c>
    </row>
    <row r="106" spans="2:21" s="262" customFormat="1">
      <c r="B106" s="302" t="s">
        <v>327</v>
      </c>
      <c r="C106" s="280" t="s">
        <v>488</v>
      </c>
      <c r="E106" s="1">
        <v>0</v>
      </c>
      <c r="F106" s="25"/>
      <c r="G106" s="25">
        <v>0</v>
      </c>
      <c r="H106" s="25"/>
      <c r="I106" s="25">
        <f t="shared" si="7"/>
        <v>955559413</v>
      </c>
      <c r="J106" s="25">
        <v>-1011790411</v>
      </c>
      <c r="K106" s="34">
        <v>955559413</v>
      </c>
      <c r="L106" s="25">
        <v>0</v>
      </c>
      <c r="M106" s="25"/>
      <c r="N106" s="25">
        <v>0</v>
      </c>
      <c r="O106" s="25"/>
      <c r="P106" s="25">
        <f t="shared" si="5"/>
        <v>1408982377</v>
      </c>
      <c r="Q106" s="25"/>
      <c r="R106" s="25">
        <v>1408982377</v>
      </c>
      <c r="T106" s="262">
        <v>7096786041</v>
      </c>
      <c r="U106" s="303">
        <f t="shared" si="8"/>
        <v>22434537433</v>
      </c>
    </row>
    <row r="107" spans="2:21" s="262" customFormat="1">
      <c r="B107" s="302" t="s">
        <v>328</v>
      </c>
      <c r="C107" s="280" t="s">
        <v>479</v>
      </c>
      <c r="E107" s="25">
        <v>9775260</v>
      </c>
      <c r="F107" s="25"/>
      <c r="G107" s="25">
        <v>35175891877</v>
      </c>
      <c r="H107" s="25"/>
      <c r="I107" s="25">
        <f t="shared" si="7"/>
        <v>-32487355769</v>
      </c>
      <c r="J107" s="25">
        <v>32613765873</v>
      </c>
      <c r="K107" s="34">
        <v>2688536108</v>
      </c>
      <c r="L107" s="25">
        <v>9775260</v>
      </c>
      <c r="M107" s="25"/>
      <c r="N107" s="25">
        <v>35175891877</v>
      </c>
      <c r="O107" s="25"/>
      <c r="P107" s="25">
        <f t="shared" si="5"/>
        <v>-41729498062</v>
      </c>
      <c r="Q107" s="25"/>
      <c r="R107" s="25">
        <v>-6553606185</v>
      </c>
      <c r="T107" s="262">
        <v>2902879678</v>
      </c>
      <c r="U107" s="303">
        <f t="shared" si="8"/>
        <v>12311669861</v>
      </c>
    </row>
    <row r="108" spans="2:21" s="262" customFormat="1">
      <c r="B108" s="302" t="s">
        <v>452</v>
      </c>
      <c r="C108" s="280" t="s">
        <v>152</v>
      </c>
      <c r="E108" s="25">
        <v>1780602</v>
      </c>
      <c r="F108" s="25"/>
      <c r="G108" s="25">
        <v>60941355409</v>
      </c>
      <c r="H108" s="25"/>
      <c r="I108" s="25">
        <f t="shared" si="7"/>
        <v>-64458010047</v>
      </c>
      <c r="J108" s="25">
        <v>54366514467</v>
      </c>
      <c r="K108" s="34">
        <v>-3516654638</v>
      </c>
      <c r="L108" s="25">
        <v>1780602</v>
      </c>
      <c r="M108" s="25"/>
      <c r="N108" s="25">
        <v>60941355409</v>
      </c>
      <c r="O108" s="25"/>
      <c r="P108" s="25">
        <f t="shared" si="5"/>
        <v>-61507546917</v>
      </c>
      <c r="Q108" s="25"/>
      <c r="R108" s="25">
        <v>-566191508</v>
      </c>
      <c r="T108" s="262">
        <v>1863061786</v>
      </c>
      <c r="U108" s="303">
        <f t="shared" si="8"/>
        <v>-2734699566</v>
      </c>
    </row>
    <row r="109" spans="2:21" s="262" customFormat="1">
      <c r="B109" s="302" t="s">
        <v>453</v>
      </c>
      <c r="C109" s="280" t="s">
        <v>154</v>
      </c>
      <c r="E109" s="25">
        <v>9830519</v>
      </c>
      <c r="F109" s="25"/>
      <c r="G109" s="25">
        <v>42654899657</v>
      </c>
      <c r="H109" s="25"/>
      <c r="I109" s="25">
        <f t="shared" si="7"/>
        <v>-43666690068</v>
      </c>
      <c r="J109" s="25">
        <v>36511407202</v>
      </c>
      <c r="K109" s="34">
        <v>-1011790411</v>
      </c>
      <c r="L109" s="25">
        <v>9830519</v>
      </c>
      <c r="M109" s="25"/>
      <c r="N109" s="25">
        <v>42654899657</v>
      </c>
      <c r="O109" s="25"/>
      <c r="P109" s="25">
        <f t="shared" si="5"/>
        <v>-57992651049</v>
      </c>
      <c r="Q109" s="25"/>
      <c r="R109" s="25">
        <v>-15337751392</v>
      </c>
      <c r="T109" s="262">
        <v>2843048096</v>
      </c>
      <c r="U109" s="303">
        <f t="shared" si="8"/>
        <v>4739895107</v>
      </c>
    </row>
    <row r="110" spans="2:21" s="262" customFormat="1">
      <c r="B110" s="302" t="s">
        <v>329</v>
      </c>
      <c r="C110" s="280" t="s">
        <v>118</v>
      </c>
      <c r="E110" s="25">
        <v>1467684</v>
      </c>
      <c r="F110" s="25"/>
      <c r="G110" s="25">
        <v>19258156903</v>
      </c>
      <c r="H110" s="25"/>
      <c r="I110" s="25">
        <f t="shared" si="7"/>
        <v>-21820282907</v>
      </c>
      <c r="J110" s="25">
        <v>22937075507</v>
      </c>
      <c r="K110" s="34">
        <v>-2562126004</v>
      </c>
      <c r="L110" s="25">
        <v>1467684</v>
      </c>
      <c r="M110" s="25"/>
      <c r="N110" s="25">
        <v>19258156903</v>
      </c>
      <c r="O110" s="25"/>
      <c r="P110" s="25">
        <f t="shared" si="5"/>
        <v>-28666947086</v>
      </c>
      <c r="Q110" s="25"/>
      <c r="R110" s="25">
        <v>-9408790183</v>
      </c>
      <c r="T110" s="262">
        <v>9231200721</v>
      </c>
      <c r="U110" s="303">
        <f t="shared" si="8"/>
        <v>1514445860</v>
      </c>
    </row>
    <row r="111" spans="2:21" s="262" customFormat="1">
      <c r="B111" s="302" t="s">
        <v>454</v>
      </c>
      <c r="C111" s="280" t="s">
        <v>187</v>
      </c>
      <c r="E111" s="25">
        <v>2487620</v>
      </c>
      <c r="F111" s="25"/>
      <c r="G111" s="25">
        <v>53660164946</v>
      </c>
      <c r="H111" s="25"/>
      <c r="I111" s="25">
        <f t="shared" si="7"/>
        <v>-60235005888</v>
      </c>
      <c r="J111" s="25">
        <v>61876173913</v>
      </c>
      <c r="K111" s="34">
        <v>-6574840942</v>
      </c>
      <c r="L111" s="25">
        <v>2487620</v>
      </c>
      <c r="M111" s="25"/>
      <c r="N111" s="25">
        <v>53660164946</v>
      </c>
      <c r="O111" s="25"/>
      <c r="P111" s="25">
        <f t="shared" si="5"/>
        <v>-49062403594</v>
      </c>
      <c r="Q111" s="25"/>
      <c r="R111" s="25">
        <v>4597761352</v>
      </c>
      <c r="T111" s="262">
        <v>1150064640</v>
      </c>
      <c r="U111" s="303">
        <f t="shared" si="8"/>
        <v>1188566756</v>
      </c>
    </row>
    <row r="112" spans="2:21" s="262" customFormat="1">
      <c r="B112" s="302" t="s">
        <v>330</v>
      </c>
      <c r="C112" s="280" t="s">
        <v>489</v>
      </c>
      <c r="E112" s="25">
        <v>12559942</v>
      </c>
      <c r="F112" s="25"/>
      <c r="G112" s="25">
        <v>43860543946</v>
      </c>
      <c r="H112" s="25"/>
      <c r="I112" s="25">
        <f t="shared" si="7"/>
        <v>-50004036401</v>
      </c>
      <c r="J112" s="25">
        <v>44319115398</v>
      </c>
      <c r="K112" s="34">
        <v>-6143492455</v>
      </c>
      <c r="L112" s="25">
        <v>12559942</v>
      </c>
      <c r="M112" s="25"/>
      <c r="N112" s="25">
        <v>43860543946</v>
      </c>
      <c r="O112" s="25"/>
      <c r="P112" s="25">
        <f t="shared" si="5"/>
        <v>-45757390957</v>
      </c>
      <c r="Q112" s="25"/>
      <c r="R112" s="25">
        <v>-1896847011</v>
      </c>
      <c r="T112" s="262">
        <v>3194241364</v>
      </c>
      <c r="U112" s="303">
        <f t="shared" si="8"/>
        <v>26467898966</v>
      </c>
    </row>
    <row r="113" spans="2:21" s="262" customFormat="1">
      <c r="B113" s="302" t="s">
        <v>331</v>
      </c>
      <c r="C113" s="280" t="s">
        <v>120</v>
      </c>
      <c r="E113" s="25">
        <v>6317157</v>
      </c>
      <c r="F113" s="25"/>
      <c r="G113" s="25">
        <v>54946236768</v>
      </c>
      <c r="H113" s="25"/>
      <c r="I113" s="25">
        <f t="shared" si="7"/>
        <v>-51267318164</v>
      </c>
      <c r="J113" s="25">
        <v>49640748851</v>
      </c>
      <c r="K113" s="34">
        <v>3678918604</v>
      </c>
      <c r="L113" s="25">
        <v>6317157</v>
      </c>
      <c r="M113" s="25"/>
      <c r="N113" s="25">
        <v>54946236768</v>
      </c>
      <c r="O113" s="25"/>
      <c r="P113" s="25">
        <f t="shared" si="5"/>
        <v>-47229481907</v>
      </c>
      <c r="Q113" s="25"/>
      <c r="R113" s="25">
        <v>7716754861</v>
      </c>
      <c r="T113" s="262">
        <v>-22135</v>
      </c>
      <c r="U113" s="303">
        <f t="shared" si="8"/>
        <v>1300287442</v>
      </c>
    </row>
    <row r="114" spans="2:21" s="262" customFormat="1">
      <c r="B114" s="302" t="s">
        <v>332</v>
      </c>
      <c r="C114" s="280" t="s">
        <v>480</v>
      </c>
      <c r="E114" s="25">
        <v>0</v>
      </c>
      <c r="F114" s="25"/>
      <c r="G114" s="25">
        <v>0</v>
      </c>
      <c r="H114" s="25"/>
      <c r="I114" s="25">
        <f t="shared" si="7"/>
        <v>8216008967</v>
      </c>
      <c r="J114" s="25">
        <v>58045099</v>
      </c>
      <c r="K114" s="34">
        <v>8216008967</v>
      </c>
      <c r="L114" s="25">
        <v>0</v>
      </c>
      <c r="M114" s="25"/>
      <c r="N114" s="25">
        <v>0</v>
      </c>
      <c r="O114" s="25"/>
      <c r="P114" s="25">
        <f t="shared" si="5"/>
        <v>-38502116</v>
      </c>
      <c r="Q114" s="25"/>
      <c r="R114" s="25">
        <v>-38502116</v>
      </c>
      <c r="T114" s="262">
        <v>8707169579</v>
      </c>
      <c r="U114" s="303">
        <f t="shared" si="8"/>
        <v>19463173814</v>
      </c>
    </row>
    <row r="115" spans="2:21" s="262" customFormat="1">
      <c r="B115" s="302" t="s">
        <v>333</v>
      </c>
      <c r="C115" s="280" t="s">
        <v>151</v>
      </c>
      <c r="E115" s="25">
        <v>6068970</v>
      </c>
      <c r="F115" s="25"/>
      <c r="G115" s="25">
        <v>91156508990</v>
      </c>
      <c r="H115" s="25"/>
      <c r="I115" s="25">
        <f t="shared" si="7"/>
        <v>-90697937538</v>
      </c>
      <c r="J115" s="25">
        <v>89709792918</v>
      </c>
      <c r="K115" s="34">
        <v>458571452</v>
      </c>
      <c r="L115" s="25">
        <v>6068970</v>
      </c>
      <c r="M115" s="25"/>
      <c r="N115" s="25">
        <v>91156508990</v>
      </c>
      <c r="O115" s="25"/>
      <c r="P115" s="25">
        <f t="shared" si="5"/>
        <v>-114430166592</v>
      </c>
      <c r="Q115" s="25"/>
      <c r="R115" s="25">
        <v>-23273657602</v>
      </c>
      <c r="T115" s="262">
        <v>10429905032</v>
      </c>
      <c r="U115" s="303">
        <f t="shared" si="8"/>
        <v>35742930009</v>
      </c>
    </row>
    <row r="116" spans="2:21" s="262" customFormat="1">
      <c r="B116" s="302" t="s">
        <v>334</v>
      </c>
      <c r="C116" s="280" t="s">
        <v>150</v>
      </c>
      <c r="E116" s="25">
        <v>1479465</v>
      </c>
      <c r="F116" s="25"/>
      <c r="G116" s="25">
        <v>26442506059</v>
      </c>
      <c r="H116" s="25"/>
      <c r="I116" s="25">
        <f t="shared" si="7"/>
        <v>-31747993976</v>
      </c>
      <c r="J116" s="25">
        <v>13549642476</v>
      </c>
      <c r="K116" s="34">
        <v>-5305487917</v>
      </c>
      <c r="L116" s="25">
        <v>1479465</v>
      </c>
      <c r="M116" s="25"/>
      <c r="N116" s="25">
        <v>26442506059</v>
      </c>
      <c r="O116" s="25"/>
      <c r="P116" s="25">
        <f t="shared" si="5"/>
        <v>-27742815636</v>
      </c>
      <c r="Q116" s="25"/>
      <c r="R116" s="25">
        <v>-1300309577</v>
      </c>
      <c r="T116" s="262">
        <v>5965767817</v>
      </c>
      <c r="U116" s="303">
        <f t="shared" si="8"/>
        <v>11822822316</v>
      </c>
    </row>
    <row r="117" spans="2:21" s="262" customFormat="1">
      <c r="B117" s="302" t="s">
        <v>335</v>
      </c>
      <c r="C117" s="280" t="s">
        <v>510</v>
      </c>
      <c r="E117" s="25">
        <v>3119791</v>
      </c>
      <c r="F117" s="25"/>
      <c r="G117" s="25">
        <v>28531299844</v>
      </c>
      <c r="H117" s="25"/>
      <c r="I117" s="25">
        <f t="shared" si="7"/>
        <v>-28473254745</v>
      </c>
      <c r="J117" s="25">
        <v>27599151449</v>
      </c>
      <c r="K117" s="34">
        <v>58045099</v>
      </c>
      <c r="L117" s="25">
        <v>3119791</v>
      </c>
      <c r="M117" s="25"/>
      <c r="N117" s="25">
        <v>28531299844</v>
      </c>
      <c r="O117" s="25"/>
      <c r="P117" s="25">
        <f t="shared" si="5"/>
        <v>-39287304079</v>
      </c>
      <c r="Q117" s="25"/>
      <c r="R117" s="25">
        <v>-10756004235</v>
      </c>
      <c r="T117" s="262">
        <v>3706081715</v>
      </c>
      <c r="U117" s="303">
        <f t="shared" si="8"/>
        <v>8734760835</v>
      </c>
    </row>
    <row r="118" spans="2:21" s="262" customFormat="1">
      <c r="B118" s="302" t="s">
        <v>336</v>
      </c>
      <c r="C118" s="280" t="s">
        <v>435</v>
      </c>
      <c r="E118" s="25">
        <v>9768301</v>
      </c>
      <c r="F118" s="25"/>
      <c r="G118" s="25">
        <v>50395832176</v>
      </c>
      <c r="H118" s="25"/>
      <c r="I118" s="25">
        <f t="shared" si="7"/>
        <v>-51842548248</v>
      </c>
      <c r="J118" s="25">
        <v>44850795263</v>
      </c>
      <c r="K118" s="34">
        <v>-1446716072</v>
      </c>
      <c r="L118" s="25">
        <v>9768301</v>
      </c>
      <c r="M118" s="25"/>
      <c r="N118" s="25">
        <v>50395832176</v>
      </c>
      <c r="O118" s="25"/>
      <c r="P118" s="25">
        <f t="shared" si="5"/>
        <v>-75708857153</v>
      </c>
      <c r="Q118" s="25"/>
      <c r="R118" s="25">
        <v>-25313024977</v>
      </c>
      <c r="T118" s="262">
        <v>3073152581</v>
      </c>
      <c r="U118" s="303">
        <f t="shared" si="8"/>
        <v>1747892619</v>
      </c>
    </row>
    <row r="119" spans="2:21" s="262" customFormat="1">
      <c r="B119" s="302" t="s">
        <v>337</v>
      </c>
      <c r="C119" s="280" t="s">
        <v>129</v>
      </c>
      <c r="E119" s="25">
        <v>5329975</v>
      </c>
      <c r="F119" s="25"/>
      <c r="G119" s="25">
        <v>35763266134</v>
      </c>
      <c r="H119" s="25"/>
      <c r="I119" s="25">
        <f t="shared" si="7"/>
        <v>-48656129717</v>
      </c>
      <c r="J119" s="25">
        <v>45229195202</v>
      </c>
      <c r="K119" s="34">
        <v>-12892863583</v>
      </c>
      <c r="L119" s="25">
        <v>5329975</v>
      </c>
      <c r="M119" s="25"/>
      <c r="N119" s="25">
        <v>35763266134</v>
      </c>
      <c r="O119" s="25"/>
      <c r="P119" s="25">
        <f t="shared" si="5"/>
        <v>-41620320633</v>
      </c>
      <c r="Q119" s="25"/>
      <c r="R119" s="25">
        <v>-5857054499</v>
      </c>
      <c r="T119" s="262">
        <v>3397861016</v>
      </c>
      <c r="U119" s="303">
        <f t="shared" si="8"/>
        <v>8964864770</v>
      </c>
    </row>
    <row r="120" spans="2:21" s="262" customFormat="1">
      <c r="B120" s="302" t="s">
        <v>338</v>
      </c>
      <c r="C120" s="280" t="s">
        <v>226</v>
      </c>
      <c r="E120" s="25">
        <v>5315866</v>
      </c>
      <c r="F120" s="25"/>
      <c r="G120" s="25">
        <v>26474025356</v>
      </c>
      <c r="H120" s="25"/>
      <c r="I120" s="25">
        <f t="shared" si="7"/>
        <v>-27406173751</v>
      </c>
      <c r="J120" s="25">
        <v>27769625896</v>
      </c>
      <c r="K120" s="34">
        <v>-932148395</v>
      </c>
      <c r="L120" s="25">
        <v>5315866</v>
      </c>
      <c r="M120" s="25"/>
      <c r="N120" s="25">
        <v>26474025356</v>
      </c>
      <c r="O120" s="25"/>
      <c r="P120" s="25">
        <f t="shared" si="5"/>
        <v>-31502704476</v>
      </c>
      <c r="Q120" s="25"/>
      <c r="R120" s="25">
        <v>-5028679120</v>
      </c>
      <c r="T120" s="262">
        <v>1204617412</v>
      </c>
      <c r="U120" s="303">
        <f t="shared" si="8"/>
        <v>1863730206</v>
      </c>
    </row>
    <row r="121" spans="2:21" s="262" customFormat="1">
      <c r="B121" s="302" t="s">
        <v>339</v>
      </c>
      <c r="C121" s="280" t="s">
        <v>116</v>
      </c>
      <c r="E121" s="25">
        <v>3979404</v>
      </c>
      <c r="F121" s="25"/>
      <c r="G121" s="25">
        <v>71717322287</v>
      </c>
      <c r="H121" s="25"/>
      <c r="I121" s="25">
        <f t="shared" si="7"/>
        <v>-77262359200</v>
      </c>
      <c r="J121" s="25">
        <v>71572261380</v>
      </c>
      <c r="K121" s="34">
        <v>-5545036913</v>
      </c>
      <c r="L121" s="25">
        <v>3979404</v>
      </c>
      <c r="M121" s="25"/>
      <c r="N121" s="25">
        <v>71717322287</v>
      </c>
      <c r="O121" s="25"/>
      <c r="P121" s="25">
        <f t="shared" si="5"/>
        <v>-70392062325</v>
      </c>
      <c r="Q121" s="25"/>
      <c r="R121" s="25">
        <v>1325259962</v>
      </c>
      <c r="T121" s="262">
        <v>1632525615</v>
      </c>
      <c r="U121" s="303">
        <f t="shared" si="8"/>
        <v>26360256864</v>
      </c>
    </row>
    <row r="122" spans="2:21" s="262" customFormat="1">
      <c r="B122" s="302" t="s">
        <v>340</v>
      </c>
      <c r="C122" s="280" t="s">
        <v>227</v>
      </c>
      <c r="E122" s="25">
        <v>1196149</v>
      </c>
      <c r="F122" s="25"/>
      <c r="G122" s="25">
        <v>34719731875</v>
      </c>
      <c r="H122" s="25"/>
      <c r="I122" s="25">
        <f t="shared" si="7"/>
        <v>-25253802807</v>
      </c>
      <c r="J122" s="25">
        <v>2461912575</v>
      </c>
      <c r="K122" s="34">
        <v>9465929068</v>
      </c>
      <c r="L122" s="25">
        <v>1196149</v>
      </c>
      <c r="M122" s="25"/>
      <c r="N122" s="25">
        <v>34719731875</v>
      </c>
      <c r="O122" s="25"/>
      <c r="P122" s="25">
        <f t="shared" si="5"/>
        <v>-40286735629</v>
      </c>
      <c r="Q122" s="25"/>
      <c r="R122" s="25">
        <v>-5567003754</v>
      </c>
      <c r="T122" s="262">
        <v>26684183</v>
      </c>
      <c r="U122" s="303">
        <f t="shared" si="8"/>
        <v>5415002778</v>
      </c>
    </row>
    <row r="123" spans="2:21" s="262" customFormat="1">
      <c r="B123" s="302" t="s">
        <v>341</v>
      </c>
      <c r="C123" s="280" t="s">
        <v>117</v>
      </c>
      <c r="E123" s="25">
        <v>412741</v>
      </c>
      <c r="F123" s="25"/>
      <c r="G123" s="25">
        <v>5637318530</v>
      </c>
      <c r="H123" s="25"/>
      <c r="I123" s="25">
        <f t="shared" si="7"/>
        <v>-4341717990</v>
      </c>
      <c r="J123" s="25">
        <v>6282212367</v>
      </c>
      <c r="K123" s="34">
        <v>1295600540</v>
      </c>
      <c r="L123" s="25">
        <v>412741</v>
      </c>
      <c r="M123" s="25"/>
      <c r="N123" s="25">
        <v>5637318530</v>
      </c>
      <c r="O123" s="25"/>
      <c r="P123" s="25">
        <f t="shared" si="5"/>
        <v>-6296431324</v>
      </c>
      <c r="Q123" s="25"/>
      <c r="R123" s="25">
        <v>-659112794</v>
      </c>
      <c r="T123" s="262">
        <v>2997049437</v>
      </c>
      <c r="U123" s="303">
        <f t="shared" si="8"/>
        <v>14670273657</v>
      </c>
    </row>
    <row r="124" spans="2:21" s="262" customFormat="1">
      <c r="B124" s="302" t="s">
        <v>342</v>
      </c>
      <c r="C124" s="280" t="s">
        <v>461</v>
      </c>
      <c r="E124" s="25">
        <v>11846885</v>
      </c>
      <c r="F124" s="25"/>
      <c r="G124" s="25">
        <v>237176616135</v>
      </c>
      <c r="H124" s="25"/>
      <c r="I124" s="25">
        <f t="shared" si="7"/>
        <v>-237321677042</v>
      </c>
      <c r="J124" s="25">
        <v>231034288945</v>
      </c>
      <c r="K124" s="34">
        <v>-145060907</v>
      </c>
      <c r="L124" s="25">
        <v>11846885</v>
      </c>
      <c r="M124" s="25"/>
      <c r="N124" s="25">
        <v>237176616135</v>
      </c>
      <c r="O124" s="25"/>
      <c r="P124" s="25">
        <f t="shared" si="5"/>
        <v>-261904347384</v>
      </c>
      <c r="Q124" s="25"/>
      <c r="R124" s="25">
        <v>-24727731249</v>
      </c>
      <c r="T124" s="262">
        <v>3793664224</v>
      </c>
      <c r="U124" s="303">
        <f t="shared" si="8"/>
        <v>10911184709</v>
      </c>
    </row>
    <row r="125" spans="2:21" s="262" customFormat="1">
      <c r="B125" s="302" t="s">
        <v>343</v>
      </c>
      <c r="C125" s="280" t="s">
        <v>135</v>
      </c>
      <c r="E125" s="25">
        <v>3425111</v>
      </c>
      <c r="F125" s="25"/>
      <c r="G125" s="25">
        <v>19662324932</v>
      </c>
      <c r="H125" s="25"/>
      <c r="I125" s="25">
        <f t="shared" si="7"/>
        <v>-51920144232</v>
      </c>
      <c r="J125" s="25">
        <v>15011006752</v>
      </c>
      <c r="K125" s="34">
        <v>-32257819300</v>
      </c>
      <c r="L125" s="25">
        <v>3425111</v>
      </c>
      <c r="M125" s="25"/>
      <c r="N125" s="25">
        <v>19662324932</v>
      </c>
      <c r="O125" s="25"/>
      <c r="P125" s="25">
        <f t="shared" si="5"/>
        <v>-25050643527</v>
      </c>
      <c r="Q125" s="25"/>
      <c r="R125" s="25">
        <v>-5388318595</v>
      </c>
      <c r="T125" s="262">
        <v>2445561831</v>
      </c>
      <c r="U125" s="303">
        <f t="shared" si="8"/>
        <v>10643662836</v>
      </c>
    </row>
    <row r="126" spans="2:21" s="262" customFormat="1">
      <c r="B126" s="302" t="s">
        <v>344</v>
      </c>
      <c r="C126" s="280" t="s">
        <v>189</v>
      </c>
      <c r="E126" s="25">
        <v>770948</v>
      </c>
      <c r="F126" s="25"/>
      <c r="G126" s="25">
        <v>59737828994</v>
      </c>
      <c r="H126" s="25"/>
      <c r="I126" s="25">
        <f t="shared" si="7"/>
        <v>-59092935157</v>
      </c>
      <c r="J126" s="25">
        <v>60729936770</v>
      </c>
      <c r="K126" s="34">
        <v>644893837</v>
      </c>
      <c r="L126" s="25">
        <v>770948</v>
      </c>
      <c r="M126" s="25"/>
      <c r="N126" s="25">
        <v>59737828994</v>
      </c>
      <c r="O126" s="25"/>
      <c r="P126" s="25">
        <f t="shared" si="5"/>
        <v>-71411053214</v>
      </c>
      <c r="Q126" s="25"/>
      <c r="R126" s="25">
        <v>-11673224220</v>
      </c>
      <c r="T126" s="262">
        <v>3939147950</v>
      </c>
      <c r="U126" s="303">
        <f t="shared" si="8"/>
        <v>16540203836</v>
      </c>
    </row>
    <row r="127" spans="2:21" s="262" customFormat="1">
      <c r="B127" s="302" t="s">
        <v>345</v>
      </c>
      <c r="C127" s="280" t="s">
        <v>490</v>
      </c>
      <c r="E127" s="25">
        <v>2560254</v>
      </c>
      <c r="F127" s="25"/>
      <c r="G127" s="25">
        <v>33721521480</v>
      </c>
      <c r="H127" s="25"/>
      <c r="I127" s="25">
        <f t="shared" si="7"/>
        <v>-39863848670</v>
      </c>
      <c r="J127" s="25">
        <v>27790896763</v>
      </c>
      <c r="K127" s="34">
        <v>-6142327190</v>
      </c>
      <c r="L127" s="25">
        <v>2560254</v>
      </c>
      <c r="M127" s="25"/>
      <c r="N127" s="25">
        <v>33721521480</v>
      </c>
      <c r="O127" s="25"/>
      <c r="P127" s="25">
        <f t="shared" si="5"/>
        <v>-40839041965</v>
      </c>
      <c r="Q127" s="25"/>
      <c r="R127" s="25">
        <v>-7117520485</v>
      </c>
      <c r="T127" s="262">
        <v>1970703024</v>
      </c>
      <c r="U127" s="303">
        <f t="shared" si="8"/>
        <v>53354099229</v>
      </c>
    </row>
    <row r="128" spans="2:21" s="262" customFormat="1">
      <c r="B128" s="302" t="s">
        <v>346</v>
      </c>
      <c r="C128" s="280" t="s">
        <v>491</v>
      </c>
      <c r="E128" s="25">
        <v>5150966</v>
      </c>
      <c r="F128" s="25"/>
      <c r="G128" s="25">
        <v>84178023851</v>
      </c>
      <c r="H128" s="25"/>
      <c r="I128" s="25">
        <f t="shared" si="7"/>
        <v>-88829342031</v>
      </c>
      <c r="J128" s="25">
        <v>68431213112</v>
      </c>
      <c r="K128" s="34">
        <v>-4651318180</v>
      </c>
      <c r="L128" s="25">
        <v>5150966</v>
      </c>
      <c r="M128" s="25"/>
      <c r="N128" s="25">
        <v>84178023851</v>
      </c>
      <c r="O128" s="25"/>
      <c r="P128" s="25">
        <f t="shared" si="5"/>
        <v>-92376124856</v>
      </c>
      <c r="Q128" s="25"/>
      <c r="R128" s="25">
        <v>-8198101005</v>
      </c>
      <c r="T128" s="262">
        <v>4560397460</v>
      </c>
      <c r="U128" s="303">
        <f t="shared" si="8"/>
        <v>5067690542</v>
      </c>
    </row>
    <row r="129" spans="2:21" s="262" customFormat="1">
      <c r="B129" s="302" t="s">
        <v>347</v>
      </c>
      <c r="C129" s="280" t="s">
        <v>102</v>
      </c>
      <c r="E129" s="25">
        <v>2962100</v>
      </c>
      <c r="F129" s="25"/>
      <c r="G129" s="25">
        <v>78028600885</v>
      </c>
      <c r="H129" s="25"/>
      <c r="I129" s="25">
        <f t="shared" si="7"/>
        <v>-77036493109</v>
      </c>
      <c r="J129" s="25">
        <v>70271564873</v>
      </c>
      <c r="K129" s="34">
        <v>992107776</v>
      </c>
      <c r="L129" s="25">
        <v>2962100</v>
      </c>
      <c r="M129" s="25"/>
      <c r="N129" s="25">
        <v>78028600885</v>
      </c>
      <c r="O129" s="25"/>
      <c r="P129" s="25">
        <f t="shared" si="5"/>
        <v>-90629656771</v>
      </c>
      <c r="Q129" s="25"/>
      <c r="R129" s="25">
        <v>-12601055886</v>
      </c>
      <c r="T129" s="262">
        <v>11966035812</v>
      </c>
      <c r="U129" s="303">
        <f t="shared" si="8"/>
        <v>30248284762</v>
      </c>
    </row>
    <row r="130" spans="2:21" s="262" customFormat="1">
      <c r="B130" s="302" t="s">
        <v>348</v>
      </c>
      <c r="C130" s="280" t="s">
        <v>104</v>
      </c>
      <c r="E130" s="25">
        <v>4075726</v>
      </c>
      <c r="F130" s="25"/>
      <c r="G130" s="25">
        <v>115467049766</v>
      </c>
      <c r="H130" s="25"/>
      <c r="I130" s="25">
        <f t="shared" si="7"/>
        <v>-121397674483</v>
      </c>
      <c r="J130" s="25">
        <v>107945289580</v>
      </c>
      <c r="K130" s="34">
        <v>-5930624717</v>
      </c>
      <c r="L130" s="25">
        <v>4075726</v>
      </c>
      <c r="M130" s="25"/>
      <c r="N130" s="25">
        <v>115467049766</v>
      </c>
      <c r="O130" s="25"/>
      <c r="P130" s="25">
        <f t="shared" si="5"/>
        <v>-166850445971</v>
      </c>
      <c r="Q130" s="25"/>
      <c r="R130" s="25">
        <v>-51383396205</v>
      </c>
      <c r="T130" s="262">
        <v>5232539256</v>
      </c>
      <c r="U130" s="303">
        <f t="shared" si="8"/>
        <v>5091409222</v>
      </c>
    </row>
    <row r="131" spans="2:21" s="262" customFormat="1">
      <c r="B131" s="302" t="s">
        <v>349</v>
      </c>
      <c r="C131" s="280" t="s">
        <v>492</v>
      </c>
      <c r="E131" s="25">
        <v>1703481</v>
      </c>
      <c r="F131" s="25"/>
      <c r="G131" s="25">
        <v>46228326368</v>
      </c>
      <c r="H131" s="25"/>
      <c r="I131" s="25">
        <f t="shared" si="7"/>
        <v>-61975137107</v>
      </c>
      <c r="J131" s="25">
        <v>46719922710</v>
      </c>
      <c r="K131" s="34">
        <v>-15746810739</v>
      </c>
      <c r="L131" s="25">
        <v>1703481</v>
      </c>
      <c r="M131" s="25"/>
      <c r="N131" s="25">
        <v>46228326368</v>
      </c>
      <c r="O131" s="25"/>
      <c r="P131" s="25">
        <f t="shared" si="5"/>
        <v>-46735619450</v>
      </c>
      <c r="Q131" s="25"/>
      <c r="R131" s="25">
        <v>-507293082</v>
      </c>
      <c r="T131" s="262">
        <v>1040691322</v>
      </c>
      <c r="U131" s="303">
        <f t="shared" si="8"/>
        <v>661522731</v>
      </c>
    </row>
    <row r="132" spans="2:21" s="262" customFormat="1">
      <c r="B132" s="302" t="s">
        <v>350</v>
      </c>
      <c r="C132" s="280" t="s">
        <v>179</v>
      </c>
      <c r="E132" s="25">
        <v>5887117</v>
      </c>
      <c r="F132" s="25"/>
      <c r="G132" s="25">
        <v>127341449113</v>
      </c>
      <c r="H132" s="25"/>
      <c r="I132" s="25">
        <f t="shared" si="7"/>
        <v>-135098485125</v>
      </c>
      <c r="J132" s="25">
        <v>126704452149</v>
      </c>
      <c r="K132" s="34">
        <v>-7757036012</v>
      </c>
      <c r="L132" s="25">
        <v>5887117</v>
      </c>
      <c r="M132" s="25"/>
      <c r="N132" s="25">
        <v>127341449113</v>
      </c>
      <c r="O132" s="25"/>
      <c r="P132" s="25">
        <f t="shared" si="5"/>
        <v>-145623698063</v>
      </c>
      <c r="Q132" s="25"/>
      <c r="R132" s="25">
        <v>-18282248950</v>
      </c>
      <c r="T132" s="262">
        <v>62854882265</v>
      </c>
      <c r="U132" s="303">
        <f t="shared" si="8"/>
        <v>68523974010</v>
      </c>
    </row>
    <row r="133" spans="2:21" s="262" customFormat="1">
      <c r="B133" s="302" t="s">
        <v>469</v>
      </c>
      <c r="C133" s="280" t="s">
        <v>181</v>
      </c>
      <c r="E133" s="25">
        <v>578184</v>
      </c>
      <c r="F133" s="25"/>
      <c r="G133" s="25">
        <v>33490321532</v>
      </c>
      <c r="H133" s="25"/>
      <c r="I133" s="25">
        <f t="shared" si="7"/>
        <v>-41012081718</v>
      </c>
      <c r="J133" s="25">
        <v>31669503637</v>
      </c>
      <c r="K133" s="34">
        <v>-7521760186</v>
      </c>
      <c r="L133" s="25">
        <v>578184</v>
      </c>
      <c r="M133" s="25"/>
      <c r="N133" s="25">
        <v>33490321532</v>
      </c>
      <c r="O133" s="25"/>
      <c r="P133" s="25">
        <f t="shared" si="5"/>
        <v>-33349191498</v>
      </c>
      <c r="Q133" s="25"/>
      <c r="R133" s="25">
        <v>141130034</v>
      </c>
      <c r="T133" s="262">
        <v>1488502097</v>
      </c>
      <c r="U133" s="303">
        <f t="shared" si="8"/>
        <v>-21207756104</v>
      </c>
    </row>
    <row r="134" spans="2:21" s="262" customFormat="1">
      <c r="B134" s="302" t="s">
        <v>352</v>
      </c>
      <c r="C134" s="280" t="s">
        <v>436</v>
      </c>
      <c r="E134" s="25">
        <v>1789775</v>
      </c>
      <c r="F134" s="25"/>
      <c r="G134" s="25">
        <v>47111252213</v>
      </c>
      <c r="H134" s="25"/>
      <c r="I134" s="25">
        <f t="shared" si="7"/>
        <v>-46619655871</v>
      </c>
      <c r="J134" s="25">
        <v>59035674386</v>
      </c>
      <c r="K134" s="34">
        <v>491596342</v>
      </c>
      <c r="L134" s="25">
        <v>1789775</v>
      </c>
      <c r="M134" s="25"/>
      <c r="N134" s="25">
        <v>47111252213</v>
      </c>
      <c r="O134" s="25"/>
      <c r="P134" s="25">
        <f t="shared" si="5"/>
        <v>-46732083622</v>
      </c>
      <c r="Q134" s="25"/>
      <c r="R134" s="25">
        <v>379168591</v>
      </c>
      <c r="T134" s="262">
        <v>1</v>
      </c>
      <c r="U134" s="303">
        <f t="shared" ref="U134:U165" si="9">T134-R137</f>
        <v>2220510318</v>
      </c>
    </row>
    <row r="135" spans="2:21" s="262" customFormat="1">
      <c r="B135" s="302" t="s">
        <v>353</v>
      </c>
      <c r="C135" s="280" t="s">
        <v>493</v>
      </c>
      <c r="E135" s="25">
        <v>1880498</v>
      </c>
      <c r="F135" s="25"/>
      <c r="G135" s="25">
        <v>25702999260</v>
      </c>
      <c r="H135" s="25"/>
      <c r="I135" s="25">
        <f t="shared" si="7"/>
        <v>-26339996224</v>
      </c>
      <c r="J135" s="25">
        <v>22669704920</v>
      </c>
      <c r="K135" s="34">
        <v>-636996964</v>
      </c>
      <c r="L135" s="25">
        <v>1880498</v>
      </c>
      <c r="M135" s="25"/>
      <c r="N135" s="25">
        <v>25702999260</v>
      </c>
      <c r="O135" s="25"/>
      <c r="P135" s="25">
        <f t="shared" si="5"/>
        <v>-31372091005</v>
      </c>
      <c r="Q135" s="25"/>
      <c r="R135" s="25">
        <v>-5669091745</v>
      </c>
      <c r="T135" s="262">
        <v>911642792</v>
      </c>
      <c r="U135" s="303">
        <f t="shared" si="9"/>
        <v>12769818255</v>
      </c>
    </row>
    <row r="136" spans="2:21" s="262" customFormat="1">
      <c r="B136" s="302" t="s">
        <v>354</v>
      </c>
      <c r="C136" s="280" t="s">
        <v>437</v>
      </c>
      <c r="E136" s="25">
        <v>1575665</v>
      </c>
      <c r="F136" s="25"/>
      <c r="G136" s="25">
        <v>52329741995</v>
      </c>
      <c r="H136" s="25"/>
      <c r="I136" s="25">
        <f t="shared" si="7"/>
        <v>-54150559890</v>
      </c>
      <c r="J136" s="25">
        <v>47932289502</v>
      </c>
      <c r="K136" s="34">
        <v>-1820817895</v>
      </c>
      <c r="L136" s="25">
        <v>1575665</v>
      </c>
      <c r="M136" s="25"/>
      <c r="N136" s="25">
        <v>52329741995</v>
      </c>
      <c r="O136" s="25"/>
      <c r="P136" s="25">
        <f t="shared" ref="P136:P195" si="10">R136-N136</f>
        <v>-29633483794</v>
      </c>
      <c r="Q136" s="25"/>
      <c r="R136" s="25">
        <v>22696258201</v>
      </c>
      <c r="T136" s="262">
        <v>14552242122</v>
      </c>
      <c r="U136" s="303">
        <f t="shared" si="9"/>
        <v>13877796512</v>
      </c>
    </row>
    <row r="137" spans="2:21" s="262" customFormat="1">
      <c r="B137" s="302" t="s">
        <v>355</v>
      </c>
      <c r="C137" s="280" t="s">
        <v>207</v>
      </c>
      <c r="E137" s="25">
        <v>3102949</v>
      </c>
      <c r="F137" s="25"/>
      <c r="G137" s="25">
        <v>24675891632</v>
      </c>
      <c r="H137" s="25"/>
      <c r="I137" s="25">
        <f t="shared" si="7"/>
        <v>-12751469459</v>
      </c>
      <c r="J137" s="25">
        <v>23065327404</v>
      </c>
      <c r="K137" s="34">
        <v>11924422173</v>
      </c>
      <c r="L137" s="25">
        <v>3102949</v>
      </c>
      <c r="M137" s="25"/>
      <c r="N137" s="25">
        <v>24675891632</v>
      </c>
      <c r="O137" s="25"/>
      <c r="P137" s="25">
        <f t="shared" si="10"/>
        <v>-26896401949</v>
      </c>
      <c r="Q137" s="25"/>
      <c r="R137" s="25">
        <v>-2220510317</v>
      </c>
      <c r="T137" s="262">
        <v>2468366115</v>
      </c>
      <c r="U137" s="303">
        <f t="shared" si="9"/>
        <v>5199918419</v>
      </c>
    </row>
    <row r="138" spans="2:21" s="262" customFormat="1">
      <c r="B138" s="302" t="s">
        <v>356</v>
      </c>
      <c r="C138" s="280" t="s">
        <v>438</v>
      </c>
      <c r="E138" s="25">
        <v>7202042</v>
      </c>
      <c r="F138" s="25"/>
      <c r="G138" s="25">
        <v>19329812598</v>
      </c>
      <c r="H138" s="25"/>
      <c r="I138" s="25">
        <f t="shared" si="7"/>
        <v>-22363106938</v>
      </c>
      <c r="J138" s="25">
        <v>17862886341</v>
      </c>
      <c r="K138" s="34">
        <v>-3033294340</v>
      </c>
      <c r="L138" s="25">
        <v>7202042</v>
      </c>
      <c r="M138" s="25"/>
      <c r="N138" s="25">
        <v>19329812598</v>
      </c>
      <c r="O138" s="25"/>
      <c r="P138" s="25">
        <f t="shared" si="10"/>
        <v>-31187988061</v>
      </c>
      <c r="Q138" s="25"/>
      <c r="R138" s="25">
        <v>-11858175463</v>
      </c>
      <c r="T138" s="262">
        <v>-858970130</v>
      </c>
      <c r="U138" s="303">
        <f t="shared" si="9"/>
        <v>773236217</v>
      </c>
    </row>
    <row r="139" spans="2:21" s="262" customFormat="1">
      <c r="B139" s="302" t="s">
        <v>357</v>
      </c>
      <c r="C139" s="280" t="s">
        <v>511</v>
      </c>
      <c r="E139" s="25">
        <v>2576501</v>
      </c>
      <c r="F139" s="25"/>
      <c r="G139" s="25">
        <v>4387285616</v>
      </c>
      <c r="H139" s="25"/>
      <c r="I139" s="25">
        <f t="shared" si="7"/>
        <v>-8784738109</v>
      </c>
      <c r="J139" s="25">
        <v>2802854081</v>
      </c>
      <c r="K139" s="34">
        <v>-4397452493</v>
      </c>
      <c r="L139" s="25">
        <v>2576501</v>
      </c>
      <c r="M139" s="25"/>
      <c r="N139" s="25">
        <v>4387285616</v>
      </c>
      <c r="O139" s="25"/>
      <c r="P139" s="25">
        <f t="shared" si="10"/>
        <v>-3712840006</v>
      </c>
      <c r="Q139" s="25"/>
      <c r="R139" s="25">
        <v>674445610</v>
      </c>
      <c r="T139" s="262">
        <v>7754068725</v>
      </c>
      <c r="U139" s="303">
        <f t="shared" si="9"/>
        <v>10221345491</v>
      </c>
    </row>
    <row r="140" spans="2:21" s="262" customFormat="1">
      <c r="B140" s="302" t="s">
        <v>358</v>
      </c>
      <c r="C140" s="280" t="s">
        <v>221</v>
      </c>
      <c r="E140" s="25">
        <v>16666278</v>
      </c>
      <c r="F140" s="25"/>
      <c r="G140" s="25">
        <v>25844697291</v>
      </c>
      <c r="H140" s="25"/>
      <c r="I140" s="25">
        <f t="shared" si="7"/>
        <v>-27455261519</v>
      </c>
      <c r="J140" s="25">
        <v>21032166474</v>
      </c>
      <c r="K140" s="34">
        <v>-1610564228</v>
      </c>
      <c r="L140" s="25">
        <v>16666278</v>
      </c>
      <c r="M140" s="25"/>
      <c r="N140" s="25">
        <v>25844697291</v>
      </c>
      <c r="O140" s="25"/>
      <c r="P140" s="25">
        <f t="shared" si="10"/>
        <v>-28576249595</v>
      </c>
      <c r="Q140" s="25"/>
      <c r="R140" s="25">
        <v>-2731552304</v>
      </c>
      <c r="T140" s="262">
        <v>1841239029</v>
      </c>
      <c r="U140" s="303">
        <f t="shared" si="9"/>
        <v>15576768741</v>
      </c>
    </row>
    <row r="141" spans="2:21" s="262" customFormat="1">
      <c r="B141" s="302" t="s">
        <v>359</v>
      </c>
      <c r="C141" s="280" t="s">
        <v>209</v>
      </c>
      <c r="E141" s="25">
        <v>9773052</v>
      </c>
      <c r="F141" s="25"/>
      <c r="G141" s="25">
        <v>50711790223</v>
      </c>
      <c r="H141" s="25"/>
      <c r="I141" s="25">
        <f t="shared" ref="I141:I204" si="11">K141-G141</f>
        <v>-52178716480</v>
      </c>
      <c r="J141" s="25">
        <v>50711790223</v>
      </c>
      <c r="K141" s="34">
        <v>-1466926257</v>
      </c>
      <c r="L141" s="25">
        <v>9773052</v>
      </c>
      <c r="M141" s="25"/>
      <c r="N141" s="25">
        <v>50711790223</v>
      </c>
      <c r="O141" s="25"/>
      <c r="P141" s="25">
        <f t="shared" si="10"/>
        <v>-52343996570</v>
      </c>
      <c r="Q141" s="25"/>
      <c r="R141" s="25">
        <v>-1632206347</v>
      </c>
      <c r="T141" s="262">
        <v>1653545434</v>
      </c>
      <c r="U141" s="303">
        <f t="shared" si="9"/>
        <v>9040805908</v>
      </c>
    </row>
    <row r="142" spans="2:21" s="262" customFormat="1">
      <c r="B142" s="302" t="s">
        <v>455</v>
      </c>
      <c r="C142" s="280" t="s">
        <v>188</v>
      </c>
      <c r="E142" s="25">
        <v>1368581</v>
      </c>
      <c r="F142" s="25"/>
      <c r="G142" s="25">
        <v>36418923739</v>
      </c>
      <c r="H142" s="25"/>
      <c r="I142" s="25">
        <f t="shared" si="11"/>
        <v>-38003355274</v>
      </c>
      <c r="J142" s="25">
        <v>34172206325</v>
      </c>
      <c r="K142" s="34">
        <v>-1584431535</v>
      </c>
      <c r="L142" s="25">
        <v>1368581</v>
      </c>
      <c r="M142" s="25"/>
      <c r="N142" s="25">
        <v>36418923739</v>
      </c>
      <c r="O142" s="25"/>
      <c r="P142" s="25">
        <f t="shared" si="10"/>
        <v>-38886200505</v>
      </c>
      <c r="Q142" s="25"/>
      <c r="R142" s="25">
        <v>-2467276766</v>
      </c>
      <c r="T142" s="262">
        <v>166877981</v>
      </c>
      <c r="U142" s="303">
        <f t="shared" si="9"/>
        <v>15906054247</v>
      </c>
    </row>
    <row r="143" spans="2:21" s="262" customFormat="1">
      <c r="B143" s="302" t="s">
        <v>360</v>
      </c>
      <c r="C143" s="280" t="s">
        <v>512</v>
      </c>
      <c r="E143" s="25">
        <v>2000000</v>
      </c>
      <c r="F143" s="25"/>
      <c r="G143" s="25">
        <v>66601350000</v>
      </c>
      <c r="H143" s="25"/>
      <c r="I143" s="25">
        <f t="shared" si="11"/>
        <v>-71413880817</v>
      </c>
      <c r="J143" s="25">
        <v>54648009783</v>
      </c>
      <c r="K143" s="34">
        <v>-4812530817</v>
      </c>
      <c r="L143" s="25">
        <v>2000000</v>
      </c>
      <c r="M143" s="25"/>
      <c r="N143" s="25">
        <v>66601350000</v>
      </c>
      <c r="O143" s="25"/>
      <c r="P143" s="25">
        <f t="shared" si="10"/>
        <v>-80336879712</v>
      </c>
      <c r="Q143" s="25"/>
      <c r="R143" s="25">
        <v>-13735529712</v>
      </c>
      <c r="T143" s="262">
        <v>7364231851</v>
      </c>
      <c r="U143" s="303">
        <f t="shared" si="9"/>
        <v>9840566946</v>
      </c>
    </row>
    <row r="144" spans="2:21" s="262" customFormat="1">
      <c r="B144" s="302" t="s">
        <v>361</v>
      </c>
      <c r="C144" s="280" t="s">
        <v>157</v>
      </c>
      <c r="E144" s="25">
        <v>1803734</v>
      </c>
      <c r="F144" s="25"/>
      <c r="G144" s="25">
        <v>33923593733</v>
      </c>
      <c r="H144" s="25"/>
      <c r="I144" s="25">
        <f t="shared" si="11"/>
        <v>-33923593733</v>
      </c>
      <c r="J144" s="25">
        <v>35262261123</v>
      </c>
      <c r="K144" s="34">
        <v>0</v>
      </c>
      <c r="L144" s="25">
        <v>1803734</v>
      </c>
      <c r="M144" s="25"/>
      <c r="N144" s="25">
        <v>33923593733</v>
      </c>
      <c r="O144" s="25"/>
      <c r="P144" s="25">
        <f t="shared" si="10"/>
        <v>-41310854207</v>
      </c>
      <c r="Q144" s="25"/>
      <c r="R144" s="25">
        <v>-7387260474</v>
      </c>
      <c r="T144" s="262">
        <v>6652870374</v>
      </c>
      <c r="U144" s="303">
        <f t="shared" si="9"/>
        <v>18096281543</v>
      </c>
    </row>
    <row r="145" spans="2:21" s="262" customFormat="1">
      <c r="B145" s="302" t="s">
        <v>362</v>
      </c>
      <c r="C145" s="280" t="s">
        <v>162</v>
      </c>
      <c r="E145" s="25">
        <v>8624346</v>
      </c>
      <c r="F145" s="25"/>
      <c r="G145" s="25">
        <v>46894480344</v>
      </c>
      <c r="H145" s="25"/>
      <c r="I145" s="25">
        <f t="shared" si="11"/>
        <v>-49141197758</v>
      </c>
      <c r="J145" s="25">
        <v>42820631900</v>
      </c>
      <c r="K145" s="34">
        <v>-2246717414</v>
      </c>
      <c r="L145" s="25">
        <v>8624346</v>
      </c>
      <c r="M145" s="25"/>
      <c r="N145" s="25">
        <v>46894480344</v>
      </c>
      <c r="O145" s="25"/>
      <c r="P145" s="25">
        <f t="shared" si="10"/>
        <v>-62633656610</v>
      </c>
      <c r="Q145" s="25"/>
      <c r="R145" s="25">
        <v>-15739176266</v>
      </c>
      <c r="T145" s="262">
        <v>1823660787</v>
      </c>
      <c r="U145" s="303">
        <f t="shared" si="9"/>
        <v>7333604815</v>
      </c>
    </row>
    <row r="146" spans="2:21" s="262" customFormat="1">
      <c r="B146" s="302" t="s">
        <v>363</v>
      </c>
      <c r="C146" s="280" t="s">
        <v>139</v>
      </c>
      <c r="E146" s="25">
        <v>6431486</v>
      </c>
      <c r="F146" s="25"/>
      <c r="G146" s="25">
        <v>30022554823</v>
      </c>
      <c r="H146" s="25"/>
      <c r="I146" s="25">
        <f t="shared" si="11"/>
        <v>-41975895040</v>
      </c>
      <c r="J146" s="25">
        <v>24160353058</v>
      </c>
      <c r="K146" s="34">
        <v>-11953340217</v>
      </c>
      <c r="L146" s="25">
        <v>6431486</v>
      </c>
      <c r="M146" s="25"/>
      <c r="N146" s="25">
        <v>30022554823</v>
      </c>
      <c r="O146" s="25"/>
      <c r="P146" s="25">
        <f t="shared" si="10"/>
        <v>-32498889918</v>
      </c>
      <c r="Q146" s="25"/>
      <c r="R146" s="25">
        <v>-2476335095</v>
      </c>
      <c r="T146" s="262">
        <v>3760748044</v>
      </c>
      <c r="U146" s="303">
        <f t="shared" si="9"/>
        <v>-1418275204</v>
      </c>
    </row>
    <row r="147" spans="2:21" s="262" customFormat="1">
      <c r="B147" s="302" t="s">
        <v>364</v>
      </c>
      <c r="C147" s="280" t="s">
        <v>513</v>
      </c>
      <c r="E147" s="25">
        <v>4155427</v>
      </c>
      <c r="F147" s="25"/>
      <c r="G147" s="25">
        <v>39241670993</v>
      </c>
      <c r="H147" s="25"/>
      <c r="I147" s="25">
        <f t="shared" si="11"/>
        <v>-37903003603</v>
      </c>
      <c r="J147" s="25">
        <v>38975543742</v>
      </c>
      <c r="K147" s="34">
        <v>1338667390</v>
      </c>
      <c r="L147" s="25">
        <v>4155427</v>
      </c>
      <c r="M147" s="25"/>
      <c r="N147" s="25">
        <v>39241670993</v>
      </c>
      <c r="O147" s="25"/>
      <c r="P147" s="25">
        <f t="shared" si="10"/>
        <v>-50685082162</v>
      </c>
      <c r="Q147" s="25"/>
      <c r="R147" s="25">
        <v>-11443411169</v>
      </c>
      <c r="T147" s="262">
        <v>3284291861</v>
      </c>
      <c r="U147" s="303">
        <f t="shared" si="9"/>
        <v>3682384721</v>
      </c>
    </row>
    <row r="148" spans="2:21" s="262" customFormat="1">
      <c r="B148" s="302" t="s">
        <v>365</v>
      </c>
      <c r="C148" s="280" t="s">
        <v>201</v>
      </c>
      <c r="E148" s="25">
        <v>3873137</v>
      </c>
      <c r="F148" s="25"/>
      <c r="G148" s="25">
        <v>30685231926</v>
      </c>
      <c r="H148" s="25"/>
      <c r="I148" s="25">
        <f t="shared" si="11"/>
        <v>-34759080370</v>
      </c>
      <c r="J148" s="25">
        <v>30287139066</v>
      </c>
      <c r="K148" s="34">
        <v>-4073848444</v>
      </c>
      <c r="L148" s="25">
        <v>3873137</v>
      </c>
      <c r="M148" s="25"/>
      <c r="N148" s="25">
        <v>30685231926</v>
      </c>
      <c r="O148" s="25"/>
      <c r="P148" s="25">
        <f t="shared" si="10"/>
        <v>-36195175954</v>
      </c>
      <c r="Q148" s="25"/>
      <c r="R148" s="25">
        <v>-5509944028</v>
      </c>
      <c r="T148" s="262">
        <v>5142001867</v>
      </c>
      <c r="U148" s="303">
        <f t="shared" si="9"/>
        <v>18574872913</v>
      </c>
    </row>
    <row r="149" spans="2:21" s="262" customFormat="1">
      <c r="B149" s="302" t="s">
        <v>366</v>
      </c>
      <c r="C149" s="280" t="s">
        <v>119</v>
      </c>
      <c r="E149" s="25">
        <v>1744959</v>
      </c>
      <c r="F149" s="25"/>
      <c r="G149" s="25">
        <v>45879548271</v>
      </c>
      <c r="H149" s="25"/>
      <c r="I149" s="25">
        <f t="shared" si="11"/>
        <v>-51741750036</v>
      </c>
      <c r="J149" s="25">
        <v>39033926048</v>
      </c>
      <c r="K149" s="34">
        <v>-5862201765</v>
      </c>
      <c r="L149" s="25">
        <v>1744959</v>
      </c>
      <c r="M149" s="25"/>
      <c r="N149" s="25">
        <v>45879548271</v>
      </c>
      <c r="O149" s="25"/>
      <c r="P149" s="25">
        <f t="shared" si="10"/>
        <v>-40700525023</v>
      </c>
      <c r="Q149" s="25"/>
      <c r="R149" s="25">
        <v>5179023248</v>
      </c>
      <c r="T149" s="262">
        <v>4809766840</v>
      </c>
      <c r="U149" s="303">
        <f t="shared" si="9"/>
        <v>7736144376</v>
      </c>
    </row>
    <row r="150" spans="2:21" s="262" customFormat="1">
      <c r="B150" s="302" t="s">
        <v>367</v>
      </c>
      <c r="C150" s="280" t="s">
        <v>568</v>
      </c>
      <c r="E150" s="25">
        <v>251437</v>
      </c>
      <c r="F150" s="25"/>
      <c r="G150" s="25">
        <v>3476678616</v>
      </c>
      <c r="H150" s="25"/>
      <c r="I150" s="25">
        <f t="shared" si="11"/>
        <v>-3742805867</v>
      </c>
      <c r="J150" s="25">
        <v>4222452778</v>
      </c>
      <c r="K150" s="34">
        <v>-266127251</v>
      </c>
      <c r="L150" s="25">
        <v>251437</v>
      </c>
      <c r="M150" s="25"/>
      <c r="N150" s="25">
        <v>3476678616</v>
      </c>
      <c r="O150" s="25"/>
      <c r="P150" s="25">
        <f t="shared" si="10"/>
        <v>-3874771476</v>
      </c>
      <c r="Q150" s="25"/>
      <c r="R150" s="25">
        <v>-398092860</v>
      </c>
      <c r="T150" s="262">
        <v>30643430157</v>
      </c>
      <c r="U150" s="303">
        <f t="shared" si="9"/>
        <v>34170490445</v>
      </c>
    </row>
    <row r="151" spans="2:21" s="262" customFormat="1">
      <c r="B151" s="302" t="s">
        <v>368</v>
      </c>
      <c r="C151" s="280" t="s">
        <v>103</v>
      </c>
      <c r="E151" s="25">
        <v>12872974</v>
      </c>
      <c r="F151" s="25"/>
      <c r="G151" s="25">
        <v>36981537639</v>
      </c>
      <c r="H151" s="25"/>
      <c r="I151" s="25">
        <f t="shared" si="11"/>
        <v>-37379630499</v>
      </c>
      <c r="J151" s="25">
        <v>36352276528</v>
      </c>
      <c r="K151" s="34">
        <v>-398092860</v>
      </c>
      <c r="L151" s="25">
        <v>12872974</v>
      </c>
      <c r="M151" s="25"/>
      <c r="N151" s="25">
        <v>36981537639</v>
      </c>
      <c r="O151" s="25"/>
      <c r="P151" s="25">
        <f t="shared" si="10"/>
        <v>-50414408685</v>
      </c>
      <c r="Q151" s="25"/>
      <c r="R151" s="25">
        <v>-13432871046</v>
      </c>
      <c r="T151" s="262">
        <v>871822777</v>
      </c>
      <c r="U151" s="303">
        <f t="shared" si="9"/>
        <v>5174322761</v>
      </c>
    </row>
    <row r="152" spans="2:21" s="262" customFormat="1">
      <c r="B152" s="302" t="s">
        <v>369</v>
      </c>
      <c r="C152" s="280" t="s">
        <v>147</v>
      </c>
      <c r="E152" s="25">
        <v>3627611</v>
      </c>
      <c r="F152" s="25"/>
      <c r="G152" s="25">
        <v>28090948110</v>
      </c>
      <c r="H152" s="25"/>
      <c r="I152" s="25">
        <f t="shared" si="11"/>
        <v>-34936570333</v>
      </c>
      <c r="J152" s="25">
        <v>23788448126</v>
      </c>
      <c r="K152" s="34">
        <v>-6845622223</v>
      </c>
      <c r="L152" s="25">
        <v>3627611</v>
      </c>
      <c r="M152" s="25"/>
      <c r="N152" s="25">
        <v>28090948110</v>
      </c>
      <c r="O152" s="25"/>
      <c r="P152" s="25">
        <f t="shared" si="10"/>
        <v>-31017325646</v>
      </c>
      <c r="Q152" s="25"/>
      <c r="R152" s="25">
        <v>-2926377536</v>
      </c>
      <c r="T152" s="262">
        <v>1240280758</v>
      </c>
      <c r="U152" s="303">
        <f t="shared" si="9"/>
        <v>8268794858</v>
      </c>
    </row>
    <row r="153" spans="2:21" s="262" customFormat="1">
      <c r="B153" s="302" t="s">
        <v>370</v>
      </c>
      <c r="C153" s="280" t="s">
        <v>216</v>
      </c>
      <c r="E153" s="25">
        <v>2945095</v>
      </c>
      <c r="F153" s="25"/>
      <c r="G153" s="25">
        <v>13701035488</v>
      </c>
      <c r="H153" s="25"/>
      <c r="I153" s="25">
        <f t="shared" si="11"/>
        <v>-12955261326</v>
      </c>
      <c r="J153" s="25">
        <v>9128487957</v>
      </c>
      <c r="K153" s="34">
        <v>745774162</v>
      </c>
      <c r="L153" s="25">
        <v>2945095</v>
      </c>
      <c r="M153" s="25"/>
      <c r="N153" s="25">
        <v>13701035488</v>
      </c>
      <c r="O153" s="25"/>
      <c r="P153" s="25">
        <f t="shared" si="10"/>
        <v>-17228095776</v>
      </c>
      <c r="Q153" s="25"/>
      <c r="R153" s="25">
        <v>-3527060288</v>
      </c>
      <c r="T153" s="262">
        <v>-2409956499</v>
      </c>
      <c r="U153" s="303">
        <f t="shared" si="9"/>
        <v>7693670532</v>
      </c>
    </row>
    <row r="154" spans="2:21" s="262" customFormat="1">
      <c r="B154" s="302" t="s">
        <v>371</v>
      </c>
      <c r="C154" s="280" t="s">
        <v>569</v>
      </c>
      <c r="E154" s="25">
        <v>3753859</v>
      </c>
      <c r="F154" s="25"/>
      <c r="G154" s="25">
        <v>27762535133</v>
      </c>
      <c r="H154" s="25"/>
      <c r="I154" s="25">
        <f t="shared" si="11"/>
        <v>-28391796244</v>
      </c>
      <c r="J154" s="25">
        <v>22046273455</v>
      </c>
      <c r="K154" s="34">
        <v>-629261111</v>
      </c>
      <c r="L154" s="25">
        <v>3753859</v>
      </c>
      <c r="M154" s="25"/>
      <c r="N154" s="25">
        <v>27762535133</v>
      </c>
      <c r="O154" s="25"/>
      <c r="P154" s="25">
        <f t="shared" si="10"/>
        <v>-32065035117</v>
      </c>
      <c r="Q154" s="25"/>
      <c r="R154" s="25">
        <v>-4302499984</v>
      </c>
      <c r="T154" s="262">
        <v>-820710999</v>
      </c>
      <c r="U154" s="303">
        <f t="shared" si="9"/>
        <v>13027181790</v>
      </c>
    </row>
    <row r="155" spans="2:21" s="262" customFormat="1">
      <c r="B155" s="302" t="s">
        <v>372</v>
      </c>
      <c r="C155" s="280" t="s">
        <v>100</v>
      </c>
      <c r="E155" s="25">
        <v>2779000</v>
      </c>
      <c r="F155" s="25"/>
      <c r="G155" s="25">
        <v>24945058500</v>
      </c>
      <c r="H155" s="25"/>
      <c r="I155" s="25">
        <f t="shared" si="11"/>
        <v>-29247558484</v>
      </c>
      <c r="J155" s="25">
        <v>21448394218</v>
      </c>
      <c r="K155" s="34">
        <v>-4302499984</v>
      </c>
      <c r="L155" s="25">
        <v>2779000</v>
      </c>
      <c r="M155" s="25"/>
      <c r="N155" s="25">
        <v>24945058500</v>
      </c>
      <c r="O155" s="25"/>
      <c r="P155" s="25">
        <f t="shared" si="10"/>
        <v>-31973572600</v>
      </c>
      <c r="Q155" s="25"/>
      <c r="R155" s="25">
        <v>-7028514100</v>
      </c>
      <c r="T155" s="262">
        <v>3819003393</v>
      </c>
      <c r="U155" s="303">
        <f t="shared" si="9"/>
        <v>3384592407</v>
      </c>
    </row>
    <row r="156" spans="2:21" s="262" customFormat="1">
      <c r="B156" s="302" t="s">
        <v>373</v>
      </c>
      <c r="C156" s="280" t="s">
        <v>98</v>
      </c>
      <c r="E156" s="25">
        <v>5554907</v>
      </c>
      <c r="F156" s="25"/>
      <c r="G156" s="25">
        <v>25776020559</v>
      </c>
      <c r="H156" s="25"/>
      <c r="I156" s="25">
        <f t="shared" si="11"/>
        <v>-30348568090</v>
      </c>
      <c r="J156" s="25">
        <v>25027147334</v>
      </c>
      <c r="K156" s="34">
        <v>-4572547531</v>
      </c>
      <c r="L156" s="25">
        <v>5554907</v>
      </c>
      <c r="M156" s="25"/>
      <c r="N156" s="25">
        <v>25776020559</v>
      </c>
      <c r="O156" s="25"/>
      <c r="P156" s="25">
        <f t="shared" si="10"/>
        <v>-35879647590</v>
      </c>
      <c r="Q156" s="25"/>
      <c r="R156" s="25">
        <v>-10103627031</v>
      </c>
      <c r="T156" s="262">
        <v>1096051853</v>
      </c>
      <c r="U156" s="303">
        <f t="shared" si="9"/>
        <v>18576612239</v>
      </c>
    </row>
    <row r="157" spans="2:21" s="262" customFormat="1">
      <c r="B157" s="302" t="s">
        <v>374</v>
      </c>
      <c r="C157" s="280" t="s">
        <v>146</v>
      </c>
      <c r="E157" s="25">
        <v>9104598</v>
      </c>
      <c r="F157" s="25"/>
      <c r="G157" s="25">
        <v>68964243394</v>
      </c>
      <c r="H157" s="25"/>
      <c r="I157" s="25">
        <f t="shared" si="11"/>
        <v>-74680505072</v>
      </c>
      <c r="J157" s="25">
        <v>62927778398</v>
      </c>
      <c r="K157" s="34">
        <v>-5716261678</v>
      </c>
      <c r="L157" s="25">
        <v>9104598</v>
      </c>
      <c r="M157" s="25"/>
      <c r="N157" s="25">
        <v>68964243394</v>
      </c>
      <c r="O157" s="25"/>
      <c r="P157" s="25">
        <f t="shared" si="10"/>
        <v>-82812136183</v>
      </c>
      <c r="Q157" s="25"/>
      <c r="R157" s="25">
        <v>-13847892789</v>
      </c>
      <c r="T157" s="262">
        <v>4590228087</v>
      </c>
      <c r="U157" s="303">
        <f t="shared" si="9"/>
        <v>10247290770</v>
      </c>
    </row>
    <row r="158" spans="2:21" s="262" customFormat="1">
      <c r="B158" s="302" t="s">
        <v>375</v>
      </c>
      <c r="C158" s="280" t="s">
        <v>156</v>
      </c>
      <c r="E158" s="25">
        <v>779915</v>
      </c>
      <c r="F158" s="25"/>
      <c r="G158" s="25">
        <v>17598731283</v>
      </c>
      <c r="H158" s="25"/>
      <c r="I158" s="25">
        <f t="shared" si="11"/>
        <v>-21095395565</v>
      </c>
      <c r="J158" s="25">
        <v>14570955002</v>
      </c>
      <c r="K158" s="34">
        <v>-3496664282</v>
      </c>
      <c r="L158" s="25">
        <v>779915</v>
      </c>
      <c r="M158" s="25"/>
      <c r="N158" s="25">
        <v>17598731283</v>
      </c>
      <c r="O158" s="25"/>
      <c r="P158" s="25">
        <f t="shared" si="10"/>
        <v>-17164320297</v>
      </c>
      <c r="Q158" s="25"/>
      <c r="R158" s="25">
        <v>434410986</v>
      </c>
      <c r="T158" s="262">
        <v>9195361625</v>
      </c>
      <c r="U158" s="303">
        <f t="shared" si="9"/>
        <v>13090050649</v>
      </c>
    </row>
    <row r="159" spans="2:21" s="262" customFormat="1">
      <c r="B159" s="302" t="s">
        <v>376</v>
      </c>
      <c r="C159" s="280" t="s">
        <v>225</v>
      </c>
      <c r="E159" s="25">
        <v>4897741</v>
      </c>
      <c r="F159" s="25"/>
      <c r="G159" s="25">
        <v>59104797218</v>
      </c>
      <c r="H159" s="25"/>
      <c r="I159" s="25">
        <f t="shared" si="11"/>
        <v>-59853670443</v>
      </c>
      <c r="J159" s="25">
        <v>54351549102</v>
      </c>
      <c r="K159" s="34">
        <v>-748873225</v>
      </c>
      <c r="L159" s="25">
        <v>4897741</v>
      </c>
      <c r="M159" s="25"/>
      <c r="N159" s="25">
        <v>59104797218</v>
      </c>
      <c r="O159" s="25"/>
      <c r="P159" s="25">
        <f t="shared" si="10"/>
        <v>-76585357604</v>
      </c>
      <c r="Q159" s="25"/>
      <c r="R159" s="25">
        <v>-17480560386</v>
      </c>
      <c r="T159" s="262">
        <v>-700861469</v>
      </c>
      <c r="U159" s="303">
        <f t="shared" si="9"/>
        <v>13502697847</v>
      </c>
    </row>
    <row r="160" spans="2:21" s="262" customFormat="1">
      <c r="B160" s="302" t="s">
        <v>377</v>
      </c>
      <c r="C160" s="280" t="s">
        <v>191</v>
      </c>
      <c r="E160" s="25">
        <v>7652847</v>
      </c>
      <c r="F160" s="25"/>
      <c r="G160" s="25">
        <v>35982588416</v>
      </c>
      <c r="H160" s="25"/>
      <c r="I160" s="25">
        <f t="shared" si="11"/>
        <v>-42019053412</v>
      </c>
      <c r="J160" s="25">
        <v>34177591648</v>
      </c>
      <c r="K160" s="34">
        <v>-6036464996</v>
      </c>
      <c r="L160" s="25">
        <v>7652847</v>
      </c>
      <c r="M160" s="25"/>
      <c r="N160" s="25">
        <v>35982588416</v>
      </c>
      <c r="O160" s="25"/>
      <c r="P160" s="25">
        <f t="shared" si="10"/>
        <v>-41639651099</v>
      </c>
      <c r="Q160" s="25"/>
      <c r="R160" s="25">
        <v>-5657062683</v>
      </c>
      <c r="T160" s="262">
        <v>6189904022</v>
      </c>
      <c r="U160" s="303">
        <f t="shared" si="9"/>
        <v>19393784875</v>
      </c>
    </row>
    <row r="161" spans="2:21" s="262" customFormat="1">
      <c r="B161" s="302" t="s">
        <v>378</v>
      </c>
      <c r="C161" s="280" t="s">
        <v>198</v>
      </c>
      <c r="E161" s="25">
        <v>6103328</v>
      </c>
      <c r="F161" s="25"/>
      <c r="G161" s="25">
        <v>41983731338</v>
      </c>
      <c r="H161" s="25"/>
      <c r="I161" s="25">
        <f t="shared" si="11"/>
        <v>-45011507619</v>
      </c>
      <c r="J161" s="25">
        <v>37123974868</v>
      </c>
      <c r="K161" s="34">
        <v>-3027776281</v>
      </c>
      <c r="L161" s="25">
        <v>6103328</v>
      </c>
      <c r="M161" s="25"/>
      <c r="N161" s="25">
        <v>41983731338</v>
      </c>
      <c r="O161" s="25"/>
      <c r="P161" s="25">
        <f t="shared" si="10"/>
        <v>-45878420362</v>
      </c>
      <c r="Q161" s="25"/>
      <c r="R161" s="25">
        <v>-3894689024</v>
      </c>
      <c r="T161" s="262">
        <v>1672820080</v>
      </c>
      <c r="U161" s="303">
        <f t="shared" si="9"/>
        <v>7872641930</v>
      </c>
    </row>
    <row r="162" spans="2:21" s="262" customFormat="1">
      <c r="B162" s="302" t="s">
        <v>380</v>
      </c>
      <c r="C162" s="280" t="s">
        <v>481</v>
      </c>
      <c r="E162" s="25">
        <v>4422498</v>
      </c>
      <c r="F162" s="25"/>
      <c r="G162" s="25">
        <v>64843716022</v>
      </c>
      <c r="H162" s="25"/>
      <c r="I162" s="25">
        <f t="shared" si="11"/>
        <v>-69596964138</v>
      </c>
      <c r="J162" s="25">
        <v>51537406445</v>
      </c>
      <c r="K162" s="34">
        <v>-4753248116</v>
      </c>
      <c r="L162" s="25">
        <v>4422498</v>
      </c>
      <c r="M162" s="25"/>
      <c r="N162" s="25">
        <v>64843716022</v>
      </c>
      <c r="O162" s="25"/>
      <c r="P162" s="25">
        <f t="shared" si="10"/>
        <v>-79047275338</v>
      </c>
      <c r="Q162" s="25"/>
      <c r="R162" s="25">
        <v>-14203559316</v>
      </c>
      <c r="T162" s="262">
        <v>816112077</v>
      </c>
      <c r="U162" s="303">
        <f t="shared" si="9"/>
        <v>3915878078</v>
      </c>
    </row>
    <row r="163" spans="2:21" s="262" customFormat="1">
      <c r="B163" s="302" t="s">
        <v>381</v>
      </c>
      <c r="C163" s="280" t="s">
        <v>99</v>
      </c>
      <c r="E163" s="25">
        <v>12829407</v>
      </c>
      <c r="F163" s="25"/>
      <c r="G163" s="25">
        <v>39866103165</v>
      </c>
      <c r="H163" s="25"/>
      <c r="I163" s="25">
        <f t="shared" si="11"/>
        <v>-41671099933</v>
      </c>
      <c r="J163" s="25">
        <v>39191159921</v>
      </c>
      <c r="K163" s="34">
        <v>-1804996768</v>
      </c>
      <c r="L163" s="25">
        <v>12829407</v>
      </c>
      <c r="M163" s="25"/>
      <c r="N163" s="25">
        <v>39866103165</v>
      </c>
      <c r="O163" s="25"/>
      <c r="P163" s="25">
        <f t="shared" si="10"/>
        <v>-53069984018</v>
      </c>
      <c r="Q163" s="25"/>
      <c r="R163" s="25">
        <v>-13203880853</v>
      </c>
      <c r="T163" s="262">
        <v>9156222643</v>
      </c>
      <c r="U163" s="303">
        <f t="shared" si="9"/>
        <v>10342386564</v>
      </c>
    </row>
    <row r="164" spans="2:21" s="262" customFormat="1">
      <c r="B164" s="302" t="s">
        <v>382</v>
      </c>
      <c r="C164" s="280" t="s">
        <v>114</v>
      </c>
      <c r="E164" s="25">
        <v>16668328</v>
      </c>
      <c r="F164" s="25"/>
      <c r="G164" s="25">
        <v>171325025980</v>
      </c>
      <c r="H164" s="25"/>
      <c r="I164" s="25">
        <f t="shared" si="11"/>
        <v>-176184782450</v>
      </c>
      <c r="J164" s="25">
        <v>170780618063</v>
      </c>
      <c r="K164" s="34">
        <v>-4859756470</v>
      </c>
      <c r="L164" s="25">
        <v>16668328</v>
      </c>
      <c r="M164" s="25"/>
      <c r="N164" s="25">
        <v>171325025980</v>
      </c>
      <c r="O164" s="25"/>
      <c r="P164" s="25">
        <f t="shared" si="10"/>
        <v>-177524847830</v>
      </c>
      <c r="Q164" s="25"/>
      <c r="R164" s="25">
        <v>-6199821850</v>
      </c>
      <c r="T164" s="262">
        <v>292195066</v>
      </c>
      <c r="U164" s="303">
        <f t="shared" si="9"/>
        <v>18744563340</v>
      </c>
    </row>
    <row r="165" spans="2:21" s="262" customFormat="1">
      <c r="B165" s="302" t="s">
        <v>383</v>
      </c>
      <c r="C165" s="280" t="s">
        <v>184</v>
      </c>
      <c r="E165" s="25">
        <v>5565609</v>
      </c>
      <c r="F165" s="25"/>
      <c r="G165" s="25">
        <v>27607143200</v>
      </c>
      <c r="H165" s="25"/>
      <c r="I165" s="25">
        <f t="shared" si="11"/>
        <v>-40913452777</v>
      </c>
      <c r="J165" s="25">
        <v>18057821350</v>
      </c>
      <c r="K165" s="34">
        <v>-13306309577</v>
      </c>
      <c r="L165" s="25">
        <v>5565609</v>
      </c>
      <c r="M165" s="25"/>
      <c r="N165" s="25">
        <v>27607143200</v>
      </c>
      <c r="O165" s="25"/>
      <c r="P165" s="25">
        <f t="shared" si="10"/>
        <v>-30706909201</v>
      </c>
      <c r="Q165" s="25"/>
      <c r="R165" s="25">
        <v>-3099766001</v>
      </c>
      <c r="T165" s="262">
        <v>4177927175</v>
      </c>
      <c r="U165" s="303">
        <f t="shared" si="9"/>
        <v>5189093001</v>
      </c>
    </row>
    <row r="166" spans="2:21" s="262" customFormat="1">
      <c r="B166" s="302" t="s">
        <v>384</v>
      </c>
      <c r="C166" s="280" t="s">
        <v>132</v>
      </c>
      <c r="E166" s="25">
        <v>469021</v>
      </c>
      <c r="F166" s="25"/>
      <c r="G166" s="25">
        <v>5198468128</v>
      </c>
      <c r="H166" s="25"/>
      <c r="I166" s="25">
        <f t="shared" si="11"/>
        <v>-5873411372</v>
      </c>
      <c r="J166" s="25">
        <v>4657350179</v>
      </c>
      <c r="K166" s="34">
        <v>-674943244</v>
      </c>
      <c r="L166" s="25">
        <v>469021</v>
      </c>
      <c r="M166" s="25"/>
      <c r="N166" s="25">
        <v>5198468128</v>
      </c>
      <c r="O166" s="25"/>
      <c r="P166" s="25">
        <f t="shared" si="10"/>
        <v>-6384632049</v>
      </c>
      <c r="Q166" s="25"/>
      <c r="R166" s="25">
        <v>-1186163921</v>
      </c>
      <c r="T166" s="262">
        <v>3760268461</v>
      </c>
      <c r="U166" s="303">
        <f t="shared" ref="U166:U185" si="12">T166-R169</f>
        <v>19176132186</v>
      </c>
    </row>
    <row r="167" spans="2:21" s="262" customFormat="1">
      <c r="B167" s="302" t="s">
        <v>385</v>
      </c>
      <c r="C167" s="280" t="s">
        <v>153</v>
      </c>
      <c r="E167" s="25">
        <v>10129928</v>
      </c>
      <c r="F167" s="25"/>
      <c r="G167" s="25">
        <v>51053150489</v>
      </c>
      <c r="H167" s="25"/>
      <c r="I167" s="25">
        <f t="shared" si="11"/>
        <v>-51597558406</v>
      </c>
      <c r="J167" s="25">
        <v>43618409682</v>
      </c>
      <c r="K167" s="34">
        <v>-544407917</v>
      </c>
      <c r="L167" s="25">
        <v>10129928</v>
      </c>
      <c r="M167" s="25"/>
      <c r="N167" s="25">
        <v>51053150489</v>
      </c>
      <c r="O167" s="25"/>
      <c r="P167" s="25">
        <f t="shared" si="10"/>
        <v>-69505518763</v>
      </c>
      <c r="Q167" s="25"/>
      <c r="R167" s="25">
        <v>-18452368274</v>
      </c>
      <c r="T167" s="262">
        <v>243990826</v>
      </c>
      <c r="U167" s="303">
        <f t="shared" si="12"/>
        <v>9669229749</v>
      </c>
    </row>
    <row r="168" spans="2:21" s="262" customFormat="1">
      <c r="B168" s="302" t="s">
        <v>386</v>
      </c>
      <c r="C168" s="280" t="s">
        <v>234</v>
      </c>
      <c r="E168" s="25">
        <v>60153</v>
      </c>
      <c r="F168" s="25"/>
      <c r="G168" s="25">
        <v>7937798155</v>
      </c>
      <c r="H168" s="25"/>
      <c r="I168" s="25">
        <f t="shared" si="11"/>
        <v>-17487120005</v>
      </c>
      <c r="J168" s="25">
        <v>3126644877</v>
      </c>
      <c r="K168" s="34">
        <v>-9549321850</v>
      </c>
      <c r="L168" s="25">
        <v>60153</v>
      </c>
      <c r="M168" s="25"/>
      <c r="N168" s="25">
        <v>7937798155</v>
      </c>
      <c r="O168" s="25"/>
      <c r="P168" s="25">
        <f t="shared" si="10"/>
        <v>-8948963981</v>
      </c>
      <c r="Q168" s="25"/>
      <c r="R168" s="25">
        <v>-1011165826</v>
      </c>
      <c r="T168" s="262">
        <v>-886549599</v>
      </c>
      <c r="U168" s="303">
        <f t="shared" si="12"/>
        <v>2312948726</v>
      </c>
    </row>
    <row r="169" spans="2:21" s="262" customFormat="1">
      <c r="B169" s="302" t="s">
        <v>387</v>
      </c>
      <c r="C169" s="280" t="s">
        <v>212</v>
      </c>
      <c r="E169" s="25">
        <v>11642130</v>
      </c>
      <c r="F169" s="25"/>
      <c r="G169" s="25">
        <v>73719113912</v>
      </c>
      <c r="H169" s="25"/>
      <c r="I169" s="25">
        <f t="shared" si="11"/>
        <v>-74260231861</v>
      </c>
      <c r="J169" s="25">
        <v>73246937949</v>
      </c>
      <c r="K169" s="34">
        <v>-541117949</v>
      </c>
      <c r="L169" s="25">
        <v>11642130</v>
      </c>
      <c r="M169" s="25"/>
      <c r="N169" s="25">
        <v>73719113912</v>
      </c>
      <c r="O169" s="25"/>
      <c r="P169" s="25">
        <f t="shared" si="10"/>
        <v>-89134977637</v>
      </c>
      <c r="Q169" s="25"/>
      <c r="R169" s="25">
        <v>-15415863725</v>
      </c>
      <c r="T169" s="262">
        <v>4012322462</v>
      </c>
      <c r="U169" s="303">
        <f t="shared" si="12"/>
        <v>10455812643</v>
      </c>
    </row>
    <row r="170" spans="2:21" s="262" customFormat="1">
      <c r="B170" s="302" t="s">
        <v>388</v>
      </c>
      <c r="C170" s="280" t="s">
        <v>215</v>
      </c>
      <c r="E170" s="25">
        <v>6301379</v>
      </c>
      <c r="F170" s="25"/>
      <c r="G170" s="25">
        <v>43847200568</v>
      </c>
      <c r="H170" s="25"/>
      <c r="I170" s="25">
        <f t="shared" si="11"/>
        <v>-51281941375</v>
      </c>
      <c r="J170" s="25">
        <v>36972551396</v>
      </c>
      <c r="K170" s="34">
        <v>-7434740807</v>
      </c>
      <c r="L170" s="25">
        <v>6301379</v>
      </c>
      <c r="M170" s="25"/>
      <c r="N170" s="25">
        <v>43847200568</v>
      </c>
      <c r="O170" s="25"/>
      <c r="P170" s="25">
        <f t="shared" si="10"/>
        <v>-53272439491</v>
      </c>
      <c r="Q170" s="25"/>
      <c r="R170" s="25">
        <v>-9425238923</v>
      </c>
      <c r="T170" s="262">
        <v>3050699002</v>
      </c>
      <c r="U170" s="303">
        <f t="shared" si="12"/>
        <v>2805072346</v>
      </c>
    </row>
    <row r="171" spans="2:21" s="262" customFormat="1">
      <c r="B171" s="302" t="s">
        <v>389</v>
      </c>
      <c r="C171" s="280" t="s">
        <v>199</v>
      </c>
      <c r="E171" s="25">
        <v>5413240</v>
      </c>
      <c r="F171" s="25"/>
      <c r="G171" s="25">
        <v>50258831618</v>
      </c>
      <c r="H171" s="25"/>
      <c r="I171" s="25">
        <f t="shared" si="11"/>
        <v>-55069984896</v>
      </c>
      <c r="J171" s="25">
        <v>49776574906</v>
      </c>
      <c r="K171" s="34">
        <v>-4811153278</v>
      </c>
      <c r="L171" s="25">
        <v>5413240</v>
      </c>
      <c r="M171" s="25"/>
      <c r="N171" s="25">
        <v>50258831618</v>
      </c>
      <c r="O171" s="25"/>
      <c r="P171" s="25">
        <f t="shared" si="10"/>
        <v>-53458329943</v>
      </c>
      <c r="Q171" s="25"/>
      <c r="R171" s="25">
        <v>-3199498325</v>
      </c>
      <c r="T171" s="262">
        <v>2583967669</v>
      </c>
      <c r="U171" s="303">
        <f t="shared" si="12"/>
        <v>8024976605</v>
      </c>
    </row>
    <row r="172" spans="2:21" s="262" customFormat="1">
      <c r="B172" s="302" t="s">
        <v>390</v>
      </c>
      <c r="C172" s="280" t="s">
        <v>110</v>
      </c>
      <c r="E172" s="25">
        <v>7024283</v>
      </c>
      <c r="F172" s="25"/>
      <c r="G172" s="25">
        <v>21966908876</v>
      </c>
      <c r="H172" s="25"/>
      <c r="I172" s="25">
        <f t="shared" si="11"/>
        <v>-22439084839</v>
      </c>
      <c r="J172" s="25">
        <v>23082864098</v>
      </c>
      <c r="K172" s="34">
        <v>-472175963</v>
      </c>
      <c r="L172" s="25">
        <v>7024283</v>
      </c>
      <c r="M172" s="25"/>
      <c r="N172" s="25">
        <v>21966908876</v>
      </c>
      <c r="O172" s="25"/>
      <c r="P172" s="25">
        <f t="shared" si="10"/>
        <v>-28410399057</v>
      </c>
      <c r="Q172" s="25"/>
      <c r="R172" s="25">
        <v>-6443490181</v>
      </c>
      <c r="T172" s="262">
        <v>4060256163</v>
      </c>
      <c r="U172" s="303">
        <f t="shared" si="12"/>
        <v>-2282835476</v>
      </c>
    </row>
    <row r="173" spans="2:21" s="262" customFormat="1">
      <c r="B173" s="302" t="s">
        <v>391</v>
      </c>
      <c r="C173" s="280" t="s">
        <v>439</v>
      </c>
      <c r="E173" s="25">
        <v>272881</v>
      </c>
      <c r="F173" s="25"/>
      <c r="G173" s="25">
        <v>7974966328</v>
      </c>
      <c r="H173" s="25"/>
      <c r="I173" s="25">
        <f t="shared" si="11"/>
        <v>-14849615500</v>
      </c>
      <c r="J173" s="25">
        <v>10328633170</v>
      </c>
      <c r="K173" s="34">
        <v>-6874649172</v>
      </c>
      <c r="L173" s="25">
        <v>272881</v>
      </c>
      <c r="M173" s="25"/>
      <c r="N173" s="25">
        <v>7974966328</v>
      </c>
      <c r="O173" s="25"/>
      <c r="P173" s="25">
        <f t="shared" si="10"/>
        <v>-7729339672</v>
      </c>
      <c r="Q173" s="25"/>
      <c r="R173" s="25">
        <v>245626656</v>
      </c>
      <c r="T173" s="262">
        <v>3481018169</v>
      </c>
      <c r="U173" s="303">
        <f t="shared" si="12"/>
        <v>9741601185</v>
      </c>
    </row>
    <row r="174" spans="2:21" s="262" customFormat="1">
      <c r="B174" s="302" t="s">
        <v>392</v>
      </c>
      <c r="C174" s="280" t="s">
        <v>155</v>
      </c>
      <c r="E174" s="25">
        <v>1189912</v>
      </c>
      <c r="F174" s="25"/>
      <c r="G174" s="25">
        <v>48022980162</v>
      </c>
      <c r="H174" s="25"/>
      <c r="I174" s="25">
        <f t="shared" si="11"/>
        <v>-48505236874</v>
      </c>
      <c r="J174" s="25">
        <v>46462185386</v>
      </c>
      <c r="K174" s="34">
        <v>-482256712</v>
      </c>
      <c r="L174" s="25">
        <v>1189912</v>
      </c>
      <c r="M174" s="25"/>
      <c r="N174" s="25">
        <v>48022980162</v>
      </c>
      <c r="O174" s="25"/>
      <c r="P174" s="25">
        <f t="shared" si="10"/>
        <v>-53463989098</v>
      </c>
      <c r="Q174" s="25"/>
      <c r="R174" s="25">
        <v>-5441008936</v>
      </c>
      <c r="T174" s="262">
        <v>12793471413</v>
      </c>
      <c r="U174" s="303">
        <f t="shared" si="12"/>
        <v>19399773032</v>
      </c>
    </row>
    <row r="175" spans="2:21" s="262" customFormat="1">
      <c r="B175" s="302" t="s">
        <v>393</v>
      </c>
      <c r="C175" s="280" t="s">
        <v>158</v>
      </c>
      <c r="E175" s="25">
        <v>5145870</v>
      </c>
      <c r="F175" s="25"/>
      <c r="G175" s="25">
        <v>57955805995</v>
      </c>
      <c r="H175" s="25"/>
      <c r="I175" s="25">
        <f t="shared" si="11"/>
        <v>-56839850773</v>
      </c>
      <c r="J175" s="25">
        <v>55693687805</v>
      </c>
      <c r="K175" s="34">
        <v>1115955222</v>
      </c>
      <c r="L175" s="25">
        <v>5145870</v>
      </c>
      <c r="M175" s="25"/>
      <c r="N175" s="25">
        <v>57955805995</v>
      </c>
      <c r="O175" s="25"/>
      <c r="P175" s="25">
        <f t="shared" si="10"/>
        <v>-51612714356</v>
      </c>
      <c r="Q175" s="25"/>
      <c r="R175" s="25">
        <v>6343091639</v>
      </c>
      <c r="T175" s="262">
        <v>4132533832</v>
      </c>
      <c r="U175" s="303">
        <f t="shared" si="12"/>
        <v>22150634199</v>
      </c>
    </row>
    <row r="176" spans="2:21" s="262" customFormat="1">
      <c r="B176" s="302" t="s">
        <v>394</v>
      </c>
      <c r="C176" s="280" t="s">
        <v>93</v>
      </c>
      <c r="E176" s="25">
        <v>8653061</v>
      </c>
      <c r="F176" s="25"/>
      <c r="G176" s="25">
        <v>55910239370</v>
      </c>
      <c r="H176" s="25"/>
      <c r="I176" s="25">
        <f t="shared" si="11"/>
        <v>-53556572528</v>
      </c>
      <c r="J176" s="25">
        <v>51779912353</v>
      </c>
      <c r="K176" s="34">
        <v>2353666842</v>
      </c>
      <c r="L176" s="25">
        <v>8653061</v>
      </c>
      <c r="M176" s="25"/>
      <c r="N176" s="25">
        <v>55910239370</v>
      </c>
      <c r="O176" s="25"/>
      <c r="P176" s="25">
        <f t="shared" si="10"/>
        <v>-62170822386</v>
      </c>
      <c r="Q176" s="25"/>
      <c r="R176" s="25">
        <v>-6260583016</v>
      </c>
      <c r="T176" s="262">
        <v>-70284517</v>
      </c>
      <c r="U176" s="303">
        <f t="shared" si="12"/>
        <v>41891073732</v>
      </c>
    </row>
    <row r="177" spans="2:21" s="262" customFormat="1">
      <c r="B177" s="302" t="s">
        <v>395</v>
      </c>
      <c r="C177" s="280" t="s">
        <v>122</v>
      </c>
      <c r="E177" s="25">
        <v>871151</v>
      </c>
      <c r="F177" s="25"/>
      <c r="G177" s="25">
        <v>52295786481</v>
      </c>
      <c r="H177" s="25"/>
      <c r="I177" s="25">
        <f t="shared" si="11"/>
        <v>-53856581257</v>
      </c>
      <c r="J177" s="25">
        <v>46002989822</v>
      </c>
      <c r="K177" s="34">
        <v>-1560794776</v>
      </c>
      <c r="L177" s="25">
        <v>871151</v>
      </c>
      <c r="M177" s="25"/>
      <c r="N177" s="25">
        <v>52295786481</v>
      </c>
      <c r="O177" s="25"/>
      <c r="P177" s="25">
        <f t="shared" si="10"/>
        <v>-58902088100</v>
      </c>
      <c r="Q177" s="25"/>
      <c r="R177" s="25">
        <v>-6606301619</v>
      </c>
      <c r="T177" s="262">
        <v>6717698203</v>
      </c>
      <c r="U177" s="303">
        <f t="shared" si="12"/>
        <v>3453844065</v>
      </c>
    </row>
    <row r="178" spans="2:21" s="262" customFormat="1">
      <c r="B178" s="302" t="s">
        <v>457</v>
      </c>
      <c r="C178" s="280" t="s">
        <v>144</v>
      </c>
      <c r="E178" s="25">
        <v>19926377</v>
      </c>
      <c r="F178" s="25"/>
      <c r="G178" s="25">
        <v>55640152499</v>
      </c>
      <c r="H178" s="25"/>
      <c r="I178" s="25">
        <f t="shared" si="11"/>
        <v>-57902270689</v>
      </c>
      <c r="J178" s="25">
        <v>56222780726</v>
      </c>
      <c r="K178" s="34">
        <v>-2262118190</v>
      </c>
      <c r="L178" s="25">
        <v>19926377</v>
      </c>
      <c r="M178" s="25"/>
      <c r="N178" s="25">
        <v>55640152499</v>
      </c>
      <c r="O178" s="25"/>
      <c r="P178" s="25">
        <f t="shared" si="10"/>
        <v>-73658252866</v>
      </c>
      <c r="Q178" s="25"/>
      <c r="R178" s="25">
        <v>-18018100367</v>
      </c>
      <c r="T178" s="262">
        <v>20798631970</v>
      </c>
      <c r="U178" s="303">
        <f t="shared" si="12"/>
        <v>26619288617</v>
      </c>
    </row>
    <row r="179" spans="2:21" s="262" customFormat="1">
      <c r="B179" s="302" t="s">
        <v>396</v>
      </c>
      <c r="C179" s="280" t="s">
        <v>174</v>
      </c>
      <c r="E179" s="25">
        <v>25762379</v>
      </c>
      <c r="F179" s="25"/>
      <c r="G179" s="25">
        <v>137008646724</v>
      </c>
      <c r="H179" s="25"/>
      <c r="I179" s="25">
        <f t="shared" si="11"/>
        <v>-141138973741</v>
      </c>
      <c r="J179" s="25">
        <v>136545932670</v>
      </c>
      <c r="K179" s="34">
        <v>-4130327017</v>
      </c>
      <c r="L179" s="25">
        <v>25762379</v>
      </c>
      <c r="M179" s="25"/>
      <c r="N179" s="25">
        <v>137008646724</v>
      </c>
      <c r="O179" s="25"/>
      <c r="P179" s="25">
        <f t="shared" si="10"/>
        <v>-178970004973</v>
      </c>
      <c r="Q179" s="25"/>
      <c r="R179" s="25">
        <v>-41961358249</v>
      </c>
      <c r="T179" s="262">
        <v>4930219011</v>
      </c>
      <c r="U179" s="303">
        <f t="shared" si="12"/>
        <v>6828985528</v>
      </c>
    </row>
    <row r="180" spans="2:21" s="262" customFormat="1">
      <c r="B180" s="302" t="s">
        <v>397</v>
      </c>
      <c r="C180" s="280" t="s">
        <v>482</v>
      </c>
      <c r="E180" s="25">
        <v>8454169</v>
      </c>
      <c r="F180" s="25"/>
      <c r="G180" s="25">
        <v>41010869472</v>
      </c>
      <c r="H180" s="25"/>
      <c r="I180" s="25">
        <f t="shared" si="11"/>
        <v>-47303666131</v>
      </c>
      <c r="J180" s="25">
        <v>39662753848</v>
      </c>
      <c r="K180" s="34">
        <v>-6292796659</v>
      </c>
      <c r="L180" s="25">
        <v>8454169</v>
      </c>
      <c r="M180" s="25"/>
      <c r="N180" s="25">
        <v>41010869472</v>
      </c>
      <c r="O180" s="25"/>
      <c r="P180" s="25">
        <f t="shared" si="10"/>
        <v>-37747015334</v>
      </c>
      <c r="Q180" s="25"/>
      <c r="R180" s="25">
        <v>3263854138</v>
      </c>
      <c r="T180" s="262">
        <v>2529666796</v>
      </c>
      <c r="U180" s="303">
        <f t="shared" si="12"/>
        <v>4035573218</v>
      </c>
    </row>
    <row r="181" spans="2:21" s="262" customFormat="1">
      <c r="B181" s="302" t="s">
        <v>398</v>
      </c>
      <c r="C181" s="280" t="s">
        <v>170</v>
      </c>
      <c r="E181" s="25">
        <v>5291670</v>
      </c>
      <c r="F181" s="25"/>
      <c r="G181" s="25">
        <v>27089950504</v>
      </c>
      <c r="H181" s="25"/>
      <c r="I181" s="25">
        <f t="shared" si="11"/>
        <v>-26507322277</v>
      </c>
      <c r="J181" s="25">
        <v>25377432000</v>
      </c>
      <c r="K181" s="34">
        <v>582628227</v>
      </c>
      <c r="L181" s="25">
        <v>5291670</v>
      </c>
      <c r="M181" s="25"/>
      <c r="N181" s="25">
        <v>27089950504</v>
      </c>
      <c r="O181" s="25"/>
      <c r="P181" s="25">
        <f t="shared" si="10"/>
        <v>-32910607151</v>
      </c>
      <c r="Q181" s="25"/>
      <c r="R181" s="25">
        <v>-5820656647</v>
      </c>
      <c r="T181" s="262">
        <v>8094414980</v>
      </c>
      <c r="U181" s="303">
        <f t="shared" si="12"/>
        <v>9400958768</v>
      </c>
    </row>
    <row r="182" spans="2:21" s="262" customFormat="1">
      <c r="B182" s="302" t="s">
        <v>399</v>
      </c>
      <c r="C182" s="280" t="s">
        <v>229</v>
      </c>
      <c r="E182" s="25">
        <v>404263</v>
      </c>
      <c r="F182" s="25"/>
      <c r="G182" s="25">
        <v>4886588846</v>
      </c>
      <c r="H182" s="25"/>
      <c r="I182" s="25">
        <f t="shared" si="11"/>
        <v>-5349302900</v>
      </c>
      <c r="J182" s="25">
        <v>4862426088</v>
      </c>
      <c r="K182" s="34">
        <v>-462714054</v>
      </c>
      <c r="L182" s="25">
        <v>404263</v>
      </c>
      <c r="M182" s="25"/>
      <c r="N182" s="25">
        <v>4886588846</v>
      </c>
      <c r="O182" s="25"/>
      <c r="P182" s="25">
        <f t="shared" si="10"/>
        <v>-6785355363</v>
      </c>
      <c r="Q182" s="25"/>
      <c r="R182" s="25">
        <v>-1898766517</v>
      </c>
      <c r="T182" s="262">
        <v>2176588604</v>
      </c>
      <c r="U182" s="303">
        <f t="shared" si="12"/>
        <v>26467658280</v>
      </c>
    </row>
    <row r="183" spans="2:21" s="262" customFormat="1">
      <c r="B183" s="302" t="s">
        <v>458</v>
      </c>
      <c r="C183" s="280" t="s">
        <v>208</v>
      </c>
      <c r="E183" s="25">
        <v>2210022</v>
      </c>
      <c r="F183" s="25"/>
      <c r="G183" s="25">
        <v>13444858900</v>
      </c>
      <c r="H183" s="25"/>
      <c r="I183" s="25">
        <f t="shared" si="11"/>
        <v>-14792974524</v>
      </c>
      <c r="J183" s="25">
        <v>2448947251</v>
      </c>
      <c r="K183" s="34">
        <v>-1348115624</v>
      </c>
      <c r="L183" s="25">
        <v>2210022</v>
      </c>
      <c r="M183" s="25"/>
      <c r="N183" s="25">
        <v>13444858900</v>
      </c>
      <c r="O183" s="25"/>
      <c r="P183" s="25">
        <f t="shared" si="10"/>
        <v>-14950765322</v>
      </c>
      <c r="Q183" s="25"/>
      <c r="R183" s="25">
        <v>-1505906422</v>
      </c>
      <c r="T183" s="262">
        <v>6867409182</v>
      </c>
      <c r="U183" s="303">
        <f t="shared" si="12"/>
        <v>11193939917</v>
      </c>
    </row>
    <row r="184" spans="2:21" s="262" customFormat="1">
      <c r="B184" s="302" t="s">
        <v>400</v>
      </c>
      <c r="C184" s="280" t="s">
        <v>185</v>
      </c>
      <c r="E184" s="25">
        <v>430326</v>
      </c>
      <c r="F184" s="25"/>
      <c r="G184" s="25">
        <v>13410450318</v>
      </c>
      <c r="H184" s="25"/>
      <c r="I184" s="25">
        <f t="shared" si="11"/>
        <v>-15122968822</v>
      </c>
      <c r="J184" s="25">
        <v>13972272889</v>
      </c>
      <c r="K184" s="34">
        <v>-1712518504</v>
      </c>
      <c r="L184" s="25">
        <v>430326</v>
      </c>
      <c r="M184" s="25"/>
      <c r="N184" s="25">
        <v>13410450318</v>
      </c>
      <c r="O184" s="25"/>
      <c r="P184" s="25">
        <f t="shared" si="10"/>
        <v>-14716994106</v>
      </c>
      <c r="Q184" s="25"/>
      <c r="R184" s="25">
        <v>-1306543788</v>
      </c>
      <c r="T184" s="262">
        <v>36852168</v>
      </c>
      <c r="U184" s="303">
        <f t="shared" si="12"/>
        <v>7882231845</v>
      </c>
    </row>
    <row r="185" spans="2:21" s="262" customFormat="1">
      <c r="B185" s="302" t="s">
        <v>401</v>
      </c>
      <c r="C185" s="280" t="s">
        <v>206</v>
      </c>
      <c r="E185" s="25">
        <v>41417225</v>
      </c>
      <c r="F185" s="25"/>
      <c r="G185" s="25">
        <v>70813763123</v>
      </c>
      <c r="H185" s="25"/>
      <c r="I185" s="25">
        <f t="shared" si="11"/>
        <v>-70837925881</v>
      </c>
      <c r="J185" s="25">
        <v>87686250526</v>
      </c>
      <c r="K185" s="34">
        <v>-24162758</v>
      </c>
      <c r="L185" s="25">
        <v>41417225</v>
      </c>
      <c r="M185" s="25"/>
      <c r="N185" s="25">
        <v>70813763123</v>
      </c>
      <c r="O185" s="25"/>
      <c r="P185" s="25">
        <f t="shared" si="10"/>
        <v>-95104832799</v>
      </c>
      <c r="Q185" s="25"/>
      <c r="R185" s="25">
        <v>-24291069676</v>
      </c>
      <c r="T185" s="262">
        <v>18684945540</v>
      </c>
      <c r="U185" s="303">
        <f t="shared" si="12"/>
        <v>20166468847</v>
      </c>
    </row>
    <row r="186" spans="2:21" s="262" customFormat="1">
      <c r="B186" s="302"/>
      <c r="C186" s="280" t="s">
        <v>136</v>
      </c>
      <c r="E186" s="25">
        <v>3329761</v>
      </c>
      <c r="F186" s="25"/>
      <c r="G186" s="25">
        <v>40050381960</v>
      </c>
      <c r="H186" s="25"/>
      <c r="I186" s="25">
        <f t="shared" si="11"/>
        <v>-51046293609</v>
      </c>
      <c r="J186" s="25">
        <v>40299893413</v>
      </c>
      <c r="K186" s="34">
        <v>-10995911649</v>
      </c>
      <c r="L186" s="25">
        <v>3329761</v>
      </c>
      <c r="M186" s="25"/>
      <c r="N186" s="25">
        <v>40050381960</v>
      </c>
      <c r="O186" s="25"/>
      <c r="P186" s="25">
        <f t="shared" si="10"/>
        <v>-44376912695</v>
      </c>
      <c r="Q186" s="25"/>
      <c r="R186" s="25">
        <v>-4326530735</v>
      </c>
      <c r="U186" s="303"/>
    </row>
    <row r="187" spans="2:21" s="262" customFormat="1">
      <c r="B187" s="302"/>
      <c r="C187" s="280" t="s">
        <v>89</v>
      </c>
      <c r="E187" s="25">
        <v>2260580</v>
      </c>
      <c r="F187" s="25"/>
      <c r="G187" s="25">
        <v>70559867841</v>
      </c>
      <c r="H187" s="25"/>
      <c r="I187" s="25">
        <f t="shared" si="11"/>
        <v>-69998045270</v>
      </c>
      <c r="J187" s="25">
        <v>69490602477</v>
      </c>
      <c r="K187" s="34">
        <v>561822571</v>
      </c>
      <c r="L187" s="25">
        <v>2260580</v>
      </c>
      <c r="M187" s="25"/>
      <c r="N187" s="25">
        <v>70559867841</v>
      </c>
      <c r="O187" s="25"/>
      <c r="P187" s="25">
        <f t="shared" si="10"/>
        <v>-78405247518</v>
      </c>
      <c r="Q187" s="25"/>
      <c r="R187" s="25">
        <v>-7845379677</v>
      </c>
      <c r="U187" s="303"/>
    </row>
    <row r="188" spans="2:21" s="262" customFormat="1">
      <c r="B188" s="302"/>
      <c r="C188" s="280" t="s">
        <v>163</v>
      </c>
      <c r="E188" s="25">
        <v>1497148</v>
      </c>
      <c r="F188" s="25"/>
      <c r="G188" s="25">
        <v>8825263022</v>
      </c>
      <c r="H188" s="25"/>
      <c r="I188" s="25">
        <f t="shared" si="11"/>
        <v>8047224381</v>
      </c>
      <c r="J188" s="25">
        <v>8529985087</v>
      </c>
      <c r="K188" s="34">
        <v>16872487403</v>
      </c>
      <c r="L188" s="25">
        <v>1497148</v>
      </c>
      <c r="M188" s="25"/>
      <c r="N188" s="25">
        <v>8825263022</v>
      </c>
      <c r="O188" s="25"/>
      <c r="P188" s="25">
        <f t="shared" si="10"/>
        <v>-10306786329</v>
      </c>
      <c r="Q188" s="25"/>
      <c r="R188" s="25">
        <v>-1481523307</v>
      </c>
      <c r="U188" s="303"/>
    </row>
    <row r="189" spans="2:21" s="262" customFormat="1">
      <c r="B189" s="302"/>
      <c r="C189" s="280" t="s">
        <v>231</v>
      </c>
      <c r="E189" s="25">
        <v>8230941</v>
      </c>
      <c r="F189" s="25"/>
      <c r="G189" s="25">
        <v>28735067761</v>
      </c>
      <c r="H189" s="25"/>
      <c r="I189" s="25">
        <f t="shared" si="11"/>
        <v>-28485556308</v>
      </c>
      <c r="J189" s="25">
        <v>28968241254</v>
      </c>
      <c r="K189" s="34">
        <v>249511453</v>
      </c>
      <c r="L189" s="25">
        <v>8230941</v>
      </c>
      <c r="M189" s="25"/>
      <c r="N189" s="25">
        <v>28735067761</v>
      </c>
      <c r="O189" s="25"/>
      <c r="P189" s="25">
        <f t="shared" si="10"/>
        <v>-34806114139</v>
      </c>
      <c r="Q189" s="25"/>
      <c r="R189" s="25">
        <v>-6071046378</v>
      </c>
      <c r="U189" s="303"/>
    </row>
    <row r="190" spans="2:21" s="262" customFormat="1">
      <c r="B190" s="302"/>
      <c r="C190" s="280" t="s">
        <v>194</v>
      </c>
      <c r="E190" s="25">
        <v>506167</v>
      </c>
      <c r="F190" s="25"/>
      <c r="G190" s="25">
        <v>26315022524</v>
      </c>
      <c r="H190" s="25"/>
      <c r="I190" s="25">
        <f t="shared" si="11"/>
        <v>-27384287888</v>
      </c>
      <c r="J190" s="25">
        <v>22009355558</v>
      </c>
      <c r="K190" s="34">
        <v>-1069265364</v>
      </c>
      <c r="L190" s="25">
        <v>506167</v>
      </c>
      <c r="M190" s="25"/>
      <c r="N190" s="25">
        <v>26315022524</v>
      </c>
      <c r="O190" s="25"/>
      <c r="P190" s="25">
        <f t="shared" si="10"/>
        <v>-27737847088</v>
      </c>
      <c r="Q190" s="25"/>
      <c r="R190" s="25">
        <v>-1422824564</v>
      </c>
      <c r="U190" s="303"/>
    </row>
    <row r="191" spans="2:21" s="262" customFormat="1">
      <c r="B191" s="302"/>
      <c r="C191" s="280" t="s">
        <v>224</v>
      </c>
      <c r="E191" s="25">
        <v>1094754</v>
      </c>
      <c r="F191" s="25"/>
      <c r="G191" s="25">
        <v>24920700898</v>
      </c>
      <c r="H191" s="25"/>
      <c r="I191" s="25">
        <f t="shared" si="11"/>
        <v>-25215978833</v>
      </c>
      <c r="J191" s="25">
        <v>21071785771</v>
      </c>
      <c r="K191" s="34">
        <v>-295277935</v>
      </c>
      <c r="L191" s="25">
        <v>1094754</v>
      </c>
      <c r="M191" s="25"/>
      <c r="N191" s="25">
        <v>24920700898</v>
      </c>
      <c r="O191" s="25"/>
      <c r="P191" s="25">
        <f t="shared" si="10"/>
        <v>-30271907385</v>
      </c>
      <c r="Q191" s="25"/>
      <c r="R191" s="25">
        <v>-5351206487</v>
      </c>
      <c r="U191" s="303"/>
    </row>
    <row r="192" spans="2:21" s="262" customFormat="1">
      <c r="B192" s="302"/>
      <c r="C192" s="280" t="s">
        <v>166</v>
      </c>
      <c r="E192" s="25">
        <v>22892543</v>
      </c>
      <c r="F192" s="25"/>
      <c r="G192" s="25">
        <v>34657894202</v>
      </c>
      <c r="H192" s="25"/>
      <c r="I192" s="25">
        <f t="shared" si="11"/>
        <v>-34424720709</v>
      </c>
      <c r="J192" s="25">
        <v>35265086226</v>
      </c>
      <c r="K192" s="34">
        <v>233173493</v>
      </c>
      <c r="L192" s="25">
        <v>22892543</v>
      </c>
      <c r="M192" s="25"/>
      <c r="N192" s="25">
        <v>34657894202</v>
      </c>
      <c r="O192" s="25"/>
      <c r="P192" s="25">
        <f t="shared" si="10"/>
        <v>-45916628882</v>
      </c>
      <c r="Q192" s="25"/>
      <c r="R192" s="25">
        <v>-11258734680</v>
      </c>
      <c r="U192" s="303"/>
    </row>
    <row r="193" spans="2:21" s="262" customFormat="1">
      <c r="B193" s="302"/>
      <c r="C193" s="280" t="s">
        <v>96</v>
      </c>
      <c r="E193" s="25">
        <v>12919147</v>
      </c>
      <c r="F193" s="25"/>
      <c r="G193" s="25">
        <v>45358926166</v>
      </c>
      <c r="H193" s="25"/>
      <c r="I193" s="25">
        <f t="shared" si="11"/>
        <v>-49664593132</v>
      </c>
      <c r="J193" s="25">
        <v>45280416249</v>
      </c>
      <c r="K193" s="34">
        <v>-4305666966</v>
      </c>
      <c r="L193" s="25">
        <v>12919147</v>
      </c>
      <c r="M193" s="25"/>
      <c r="N193" s="25">
        <v>45358926166</v>
      </c>
      <c r="O193" s="25"/>
      <c r="P193" s="25">
        <f t="shared" si="10"/>
        <v>-66737751847</v>
      </c>
      <c r="Q193" s="25"/>
      <c r="R193" s="25">
        <v>-21378825681</v>
      </c>
      <c r="U193" s="303"/>
    </row>
    <row r="194" spans="2:21" s="262" customFormat="1">
      <c r="B194" s="302"/>
      <c r="C194" s="280" t="s">
        <v>148</v>
      </c>
      <c r="E194" s="25">
        <v>1219574</v>
      </c>
      <c r="F194" s="25"/>
      <c r="G194" s="25">
        <v>7576984594</v>
      </c>
      <c r="H194" s="25"/>
      <c r="I194" s="25">
        <f t="shared" si="11"/>
        <v>-11425899721</v>
      </c>
      <c r="J194" s="25">
        <v>-7409744150</v>
      </c>
      <c r="K194" s="34">
        <v>-3848915127</v>
      </c>
      <c r="L194" s="25">
        <v>1219574</v>
      </c>
      <c r="M194" s="25"/>
      <c r="N194" s="25">
        <v>7576984594</v>
      </c>
      <c r="O194" s="25"/>
      <c r="P194" s="25">
        <f t="shared" si="10"/>
        <v>-8671999225</v>
      </c>
      <c r="Q194" s="25"/>
      <c r="R194" s="25">
        <v>-1095014631</v>
      </c>
      <c r="U194" s="303"/>
    </row>
    <row r="195" spans="2:21" s="262" customFormat="1">
      <c r="B195" s="302"/>
      <c r="C195" s="280" t="s">
        <v>131</v>
      </c>
      <c r="E195" s="25">
        <v>2075239</v>
      </c>
      <c r="F195" s="25"/>
      <c r="G195" s="25">
        <v>3999946288</v>
      </c>
      <c r="H195" s="25"/>
      <c r="I195" s="25">
        <f t="shared" si="11"/>
        <v>-3392754264</v>
      </c>
      <c r="J195" s="25">
        <v>1929723025</v>
      </c>
      <c r="K195" s="34">
        <v>607192024</v>
      </c>
      <c r="L195" s="25">
        <v>2075239</v>
      </c>
      <c r="M195" s="25"/>
      <c r="N195" s="25">
        <v>3999946288</v>
      </c>
      <c r="O195" s="25"/>
      <c r="P195" s="25">
        <f t="shared" si="10"/>
        <v>-3999946288</v>
      </c>
      <c r="Q195" s="25"/>
      <c r="R195" s="262">
        <v>0</v>
      </c>
      <c r="U195" s="303"/>
    </row>
    <row r="196" spans="2:21" s="262" customFormat="1">
      <c r="B196" s="302"/>
      <c r="C196" s="280" t="s">
        <v>126</v>
      </c>
      <c r="E196" s="25">
        <v>4400383</v>
      </c>
      <c r="F196" s="25"/>
      <c r="G196" s="25">
        <v>7926051712</v>
      </c>
      <c r="H196" s="25"/>
      <c r="I196" s="25">
        <f t="shared" si="11"/>
        <v>-8004561629</v>
      </c>
      <c r="J196" s="25">
        <v>7234513765</v>
      </c>
      <c r="K196" s="34">
        <v>-78509917</v>
      </c>
      <c r="L196" s="25">
        <v>4400383</v>
      </c>
      <c r="M196" s="25"/>
      <c r="N196" s="25">
        <v>7926051712</v>
      </c>
      <c r="O196" s="25"/>
      <c r="P196" s="25">
        <f>R196-N196</f>
        <v>-9763116070</v>
      </c>
      <c r="Q196" s="25"/>
      <c r="R196" s="25">
        <v>-1837064358</v>
      </c>
      <c r="U196" s="303"/>
    </row>
    <row r="197" spans="2:21" s="262" customFormat="1">
      <c r="B197" s="302"/>
      <c r="C197" s="280" t="s">
        <v>182</v>
      </c>
      <c r="E197" s="25">
        <v>3786120</v>
      </c>
      <c r="F197" s="25"/>
      <c r="G197" s="25">
        <v>92772557248</v>
      </c>
      <c r="H197" s="25"/>
      <c r="I197" s="25">
        <f t="shared" si="11"/>
        <v>-107759285992</v>
      </c>
      <c r="J197" s="25">
        <v>91908956352</v>
      </c>
      <c r="K197" s="34">
        <v>-14986728744</v>
      </c>
      <c r="L197" s="25">
        <v>3786120</v>
      </c>
      <c r="M197" s="25"/>
      <c r="N197" s="25">
        <v>92772557248</v>
      </c>
      <c r="O197" s="25"/>
      <c r="P197" s="25">
        <f t="shared" ref="P197:P218" si="13">R197-N197</f>
        <v>-128064426059</v>
      </c>
      <c r="Q197" s="25"/>
      <c r="R197" s="25">
        <v>-35291868811</v>
      </c>
      <c r="U197" s="303"/>
    </row>
    <row r="198" spans="2:21" s="262" customFormat="1">
      <c r="B198" s="302"/>
      <c r="C198" s="280" t="s">
        <v>474</v>
      </c>
      <c r="E198" s="25">
        <v>1891469</v>
      </c>
      <c r="F198" s="25"/>
      <c r="G198" s="25">
        <v>15869012576</v>
      </c>
      <c r="H198" s="25"/>
      <c r="I198" s="25">
        <f t="shared" si="11"/>
        <v>-17939235839</v>
      </c>
      <c r="J198" s="25">
        <v>15582992932</v>
      </c>
      <c r="K198" s="34">
        <v>-2070223263</v>
      </c>
      <c r="L198" s="25">
        <v>1891469</v>
      </c>
      <c r="M198" s="25"/>
      <c r="N198" s="25">
        <v>15869012576</v>
      </c>
      <c r="O198" s="25"/>
      <c r="P198" s="25">
        <f t="shared" si="13"/>
        <v>-22052807355</v>
      </c>
      <c r="Q198" s="25"/>
      <c r="R198" s="25">
        <v>-6183794779</v>
      </c>
      <c r="U198" s="303"/>
    </row>
    <row r="199" spans="2:21" s="262" customFormat="1">
      <c r="B199" s="302"/>
      <c r="C199" s="280" t="s">
        <v>95</v>
      </c>
      <c r="E199" s="25">
        <v>2246105</v>
      </c>
      <c r="F199" s="25"/>
      <c r="G199" s="25">
        <v>40613552888</v>
      </c>
      <c r="H199" s="25"/>
      <c r="I199" s="25">
        <f t="shared" si="11"/>
        <v>-41305090835</v>
      </c>
      <c r="J199" s="25">
        <v>39914895564</v>
      </c>
      <c r="K199" s="34">
        <v>-691537947</v>
      </c>
      <c r="L199" s="25">
        <v>2246105</v>
      </c>
      <c r="M199" s="25"/>
      <c r="N199" s="25">
        <v>40613552888</v>
      </c>
      <c r="O199" s="25"/>
      <c r="P199" s="25">
        <f t="shared" si="13"/>
        <v>-48573258440</v>
      </c>
      <c r="Q199" s="25"/>
      <c r="R199" s="25">
        <v>-7959705552</v>
      </c>
      <c r="U199" s="303"/>
    </row>
    <row r="200" spans="2:21" s="262" customFormat="1">
      <c r="B200" s="302"/>
      <c r="C200" s="280" t="s">
        <v>186</v>
      </c>
      <c r="E200" s="25">
        <v>18508358</v>
      </c>
      <c r="F200" s="25"/>
      <c r="G200" s="25">
        <v>80013916494</v>
      </c>
      <c r="H200" s="25"/>
      <c r="I200" s="25">
        <f t="shared" si="11"/>
        <v>-80877517390</v>
      </c>
      <c r="J200" s="25">
        <v>62933379014</v>
      </c>
      <c r="K200" s="34">
        <v>-863600896</v>
      </c>
      <c r="L200" s="25">
        <v>18508358</v>
      </c>
      <c r="M200" s="25"/>
      <c r="N200" s="25">
        <v>80013916494</v>
      </c>
      <c r="O200" s="25"/>
      <c r="P200" s="25">
        <f t="shared" si="13"/>
        <v>-88538408772</v>
      </c>
      <c r="Q200" s="25"/>
      <c r="R200" s="25">
        <v>-8524492278</v>
      </c>
      <c r="U200" s="303"/>
    </row>
    <row r="201" spans="2:21" s="262" customFormat="1">
      <c r="B201" s="302"/>
      <c r="C201" s="280" t="s">
        <v>94</v>
      </c>
      <c r="E201" s="25">
        <v>1176128</v>
      </c>
      <c r="F201" s="25"/>
      <c r="G201" s="25">
        <v>21371697105</v>
      </c>
      <c r="H201" s="25"/>
      <c r="I201" s="25">
        <f t="shared" si="11"/>
        <v>-21657716749</v>
      </c>
      <c r="J201" s="25">
        <v>33729159173</v>
      </c>
      <c r="K201" s="34">
        <v>-286019644</v>
      </c>
      <c r="L201" s="25">
        <v>1176128</v>
      </c>
      <c r="M201" s="25"/>
      <c r="N201" s="25">
        <v>21371697105</v>
      </c>
      <c r="O201" s="25"/>
      <c r="P201" s="25">
        <f t="shared" si="13"/>
        <v>-22807330827</v>
      </c>
      <c r="Q201" s="25"/>
      <c r="R201" s="25">
        <v>-1435633722</v>
      </c>
      <c r="U201" s="303"/>
    </row>
    <row r="202" spans="2:21" s="262" customFormat="1">
      <c r="B202" s="302"/>
      <c r="C202" s="280" t="s">
        <v>196</v>
      </c>
      <c r="E202" s="25">
        <v>7484474</v>
      </c>
      <c r="F202" s="25"/>
      <c r="G202" s="25">
        <v>49401210764</v>
      </c>
      <c r="H202" s="25"/>
      <c r="I202" s="25">
        <f t="shared" si="11"/>
        <v>-50099868088</v>
      </c>
      <c r="J202" s="25">
        <v>31788133629</v>
      </c>
      <c r="K202" s="34">
        <v>-698657324</v>
      </c>
      <c r="L202" s="25">
        <v>7484474</v>
      </c>
      <c r="M202" s="25"/>
      <c r="N202" s="25">
        <v>49401210764</v>
      </c>
      <c r="O202" s="25"/>
      <c r="P202" s="25">
        <f t="shared" si="13"/>
        <v>-51898861397</v>
      </c>
      <c r="Q202" s="25"/>
      <c r="R202" s="25">
        <v>-2497650633</v>
      </c>
      <c r="U202" s="303"/>
    </row>
    <row r="203" spans="2:21" s="262" customFormat="1">
      <c r="B203" s="302"/>
      <c r="C203" s="280" t="s">
        <v>115</v>
      </c>
      <c r="E203" s="25">
        <v>1294931</v>
      </c>
      <c r="F203" s="25"/>
      <c r="G203" s="25">
        <v>57551881642</v>
      </c>
      <c r="H203" s="25"/>
      <c r="I203" s="25">
        <f t="shared" si="11"/>
        <v>-74632419122</v>
      </c>
      <c r="J203" s="25">
        <v>54994639809</v>
      </c>
      <c r="K203" s="34">
        <v>-17080537480</v>
      </c>
      <c r="L203" s="25">
        <v>1294931</v>
      </c>
      <c r="M203" s="25"/>
      <c r="N203" s="25">
        <v>57551881642</v>
      </c>
      <c r="O203" s="25"/>
      <c r="P203" s="25">
        <f t="shared" si="13"/>
        <v>-63329442030</v>
      </c>
      <c r="Q203" s="25"/>
      <c r="R203" s="25">
        <v>-5777560388</v>
      </c>
      <c r="U203" s="303"/>
    </row>
    <row r="204" spans="2:21" s="262" customFormat="1">
      <c r="B204" s="302"/>
      <c r="C204" s="280" t="s">
        <v>494</v>
      </c>
      <c r="E204" s="25">
        <v>0</v>
      </c>
      <c r="F204" s="25"/>
      <c r="G204" s="25">
        <v>0</v>
      </c>
      <c r="H204" s="25"/>
      <c r="I204" s="25">
        <f t="shared" si="11"/>
        <v>12357462068</v>
      </c>
      <c r="J204" s="25">
        <v>-1898296444</v>
      </c>
      <c r="K204" s="34">
        <v>12357462068</v>
      </c>
      <c r="L204" s="25">
        <v>0</v>
      </c>
      <c r="M204" s="25"/>
      <c r="N204" s="25">
        <v>0</v>
      </c>
      <c r="O204" s="25"/>
      <c r="P204" s="25">
        <f t="shared" si="13"/>
        <v>-7359646941</v>
      </c>
      <c r="Q204" s="25"/>
      <c r="R204" s="25">
        <v>-7359646941</v>
      </c>
      <c r="U204" s="303"/>
    </row>
    <row r="205" spans="2:21" s="262" customFormat="1">
      <c r="B205" s="302"/>
      <c r="C205" s="280" t="s">
        <v>164</v>
      </c>
      <c r="E205" s="25">
        <v>26443761</v>
      </c>
      <c r="F205" s="25"/>
      <c r="G205" s="25">
        <v>89531548644</v>
      </c>
      <c r="H205" s="25"/>
      <c r="I205" s="25">
        <f t="shared" ref="I205:I218" si="14">K205-G205</f>
        <v>-107144625779</v>
      </c>
      <c r="J205" s="25">
        <v>92552472052</v>
      </c>
      <c r="K205" s="34">
        <v>-17613077135</v>
      </c>
      <c r="L205" s="25">
        <v>26443761</v>
      </c>
      <c r="M205" s="25"/>
      <c r="N205" s="25">
        <v>89531548644</v>
      </c>
      <c r="O205" s="25"/>
      <c r="P205" s="25">
        <f t="shared" si="13"/>
        <v>-122075673437</v>
      </c>
      <c r="Q205" s="25"/>
      <c r="R205" s="25">
        <v>-32544124793</v>
      </c>
      <c r="U205" s="303"/>
    </row>
    <row r="206" spans="2:21" s="262" customFormat="1">
      <c r="B206" s="302"/>
      <c r="C206" s="280" t="s">
        <v>232</v>
      </c>
      <c r="E206" s="25">
        <v>14603745</v>
      </c>
      <c r="F206" s="25"/>
      <c r="G206" s="25">
        <v>34390424090</v>
      </c>
      <c r="H206" s="25"/>
      <c r="I206" s="25">
        <f t="shared" si="14"/>
        <v>-36947665923</v>
      </c>
      <c r="J206" s="25">
        <v>33702814457</v>
      </c>
      <c r="K206" s="34">
        <v>-2557241833</v>
      </c>
      <c r="L206" s="25">
        <v>14603745</v>
      </c>
      <c r="M206" s="25"/>
      <c r="N206" s="25">
        <v>34390424090</v>
      </c>
      <c r="O206" s="25"/>
      <c r="P206" s="25">
        <f t="shared" si="13"/>
        <v>-41246467279</v>
      </c>
      <c r="Q206" s="25"/>
      <c r="R206" s="25">
        <v>-6856043189</v>
      </c>
      <c r="U206" s="303"/>
    </row>
    <row r="207" spans="2:21" s="262" customFormat="1">
      <c r="B207" s="302"/>
      <c r="C207" s="280" t="s">
        <v>570</v>
      </c>
      <c r="E207" s="25">
        <v>3607512</v>
      </c>
      <c r="F207" s="25"/>
      <c r="G207" s="25">
        <v>4909298762</v>
      </c>
      <c r="H207" s="25"/>
      <c r="I207" s="25">
        <f t="shared" si="14"/>
        <v>-6807595206</v>
      </c>
      <c r="J207" s="25">
        <v>5255793844</v>
      </c>
      <c r="K207" s="34">
        <v>-1898296444</v>
      </c>
      <c r="L207" s="25">
        <v>3607512</v>
      </c>
      <c r="M207" s="25"/>
      <c r="N207" s="25">
        <v>4909298762</v>
      </c>
      <c r="O207" s="25"/>
      <c r="P207" s="25">
        <f t="shared" si="13"/>
        <v>-6807595206</v>
      </c>
      <c r="Q207" s="25"/>
      <c r="R207" s="25">
        <v>-1898296444</v>
      </c>
      <c r="U207" s="303"/>
    </row>
    <row r="208" spans="2:21" s="262" customFormat="1">
      <c r="B208" s="302"/>
      <c r="C208" s="280" t="s">
        <v>571</v>
      </c>
      <c r="E208" s="25">
        <v>8650000</v>
      </c>
      <c r="F208" s="25"/>
      <c r="G208" s="25">
        <v>63543155175</v>
      </c>
      <c r="H208" s="25"/>
      <c r="I208" s="25">
        <f t="shared" si="14"/>
        <v>-60522231767</v>
      </c>
      <c r="J208" s="25">
        <v>63807936571</v>
      </c>
      <c r="K208" s="34">
        <v>3020923408</v>
      </c>
      <c r="L208" s="25">
        <v>8650000</v>
      </c>
      <c r="M208" s="25"/>
      <c r="N208" s="25">
        <v>63543155175</v>
      </c>
      <c r="O208" s="25"/>
      <c r="P208" s="25">
        <f t="shared" si="13"/>
        <v>-60522231767</v>
      </c>
      <c r="Q208" s="25"/>
      <c r="R208" s="25">
        <v>3020923408</v>
      </c>
      <c r="U208" s="303"/>
    </row>
    <row r="209" spans="2:21" s="262" customFormat="1">
      <c r="B209" s="302"/>
      <c r="C209" s="280" t="s">
        <v>169</v>
      </c>
      <c r="E209" s="25">
        <v>2065686</v>
      </c>
      <c r="F209" s="25"/>
      <c r="G209" s="25">
        <v>22854288227</v>
      </c>
      <c r="H209" s="25"/>
      <c r="I209" s="25">
        <f t="shared" si="14"/>
        <v>-23541897860</v>
      </c>
      <c r="J209" s="25">
        <v>21566876369</v>
      </c>
      <c r="K209" s="34">
        <v>-687609633</v>
      </c>
      <c r="L209" s="25">
        <v>2065686</v>
      </c>
      <c r="M209" s="25"/>
      <c r="N209" s="25">
        <v>22854288227</v>
      </c>
      <c r="O209" s="25"/>
      <c r="P209" s="25">
        <f t="shared" si="13"/>
        <v>-24457503671</v>
      </c>
      <c r="Q209" s="25"/>
      <c r="R209" s="25">
        <v>-1603215444</v>
      </c>
      <c r="U209" s="303"/>
    </row>
    <row r="210" spans="2:21" s="262" customFormat="1">
      <c r="B210" s="302"/>
      <c r="C210" s="280" t="s">
        <v>167</v>
      </c>
      <c r="E210" s="25">
        <v>89784</v>
      </c>
      <c r="F210" s="25"/>
      <c r="G210" s="25">
        <v>4122447583</v>
      </c>
      <c r="H210" s="25"/>
      <c r="I210" s="25">
        <f t="shared" si="14"/>
        <v>-3775952501</v>
      </c>
      <c r="J210" s="25">
        <v>7058025070</v>
      </c>
      <c r="K210" s="34">
        <v>346495082</v>
      </c>
      <c r="L210" s="25">
        <v>89784</v>
      </c>
      <c r="M210" s="25"/>
      <c r="N210" s="25">
        <v>4122447583</v>
      </c>
      <c r="O210" s="25"/>
      <c r="P210" s="25">
        <f t="shared" si="13"/>
        <v>-4973818881</v>
      </c>
      <c r="Q210" s="25"/>
      <c r="R210" s="25">
        <v>-851371298</v>
      </c>
      <c r="U210" s="303"/>
    </row>
    <row r="211" spans="2:21" s="262" customFormat="1">
      <c r="B211" s="302"/>
      <c r="C211" s="280" t="s">
        <v>440</v>
      </c>
      <c r="E211" s="25">
        <v>388733</v>
      </c>
      <c r="F211" s="25"/>
      <c r="G211" s="25">
        <v>9196796922</v>
      </c>
      <c r="H211" s="25"/>
      <c r="I211" s="25">
        <f t="shared" si="14"/>
        <v>-8932015526</v>
      </c>
      <c r="J211" s="25">
        <v>1604843880</v>
      </c>
      <c r="K211" s="34">
        <v>264781396</v>
      </c>
      <c r="L211" s="25">
        <v>388733</v>
      </c>
      <c r="M211" s="25"/>
      <c r="N211" s="25">
        <v>9196796922</v>
      </c>
      <c r="O211" s="25"/>
      <c r="P211" s="25">
        <f t="shared" si="13"/>
        <v>-10891574205</v>
      </c>
      <c r="Q211" s="25"/>
      <c r="R211" s="25">
        <v>-1694777283</v>
      </c>
      <c r="U211" s="303"/>
    </row>
    <row r="212" spans="2:21" s="262" customFormat="1">
      <c r="B212" s="302"/>
      <c r="C212" s="280" t="s">
        <v>142</v>
      </c>
      <c r="E212" s="25">
        <v>6874298</v>
      </c>
      <c r="F212" s="25"/>
      <c r="G212" s="25">
        <v>31433621266</v>
      </c>
      <c r="H212" s="25"/>
      <c r="I212" s="25">
        <f t="shared" si="14"/>
        <v>-32721033124</v>
      </c>
      <c r="J212" s="25">
        <v>30843750591</v>
      </c>
      <c r="K212" s="34">
        <v>-1287411858</v>
      </c>
      <c r="L212" s="25">
        <v>6874298</v>
      </c>
      <c r="M212" s="25"/>
      <c r="N212" s="25">
        <v>31433621266</v>
      </c>
      <c r="O212" s="25"/>
      <c r="P212" s="25">
        <f t="shared" si="13"/>
        <v>-40787697531</v>
      </c>
      <c r="Q212" s="25"/>
      <c r="R212" s="25">
        <v>-9354076265</v>
      </c>
      <c r="U212" s="303"/>
    </row>
    <row r="213" spans="2:21" s="262" customFormat="1">
      <c r="B213" s="302"/>
      <c r="C213" s="280" t="s">
        <v>108</v>
      </c>
      <c r="E213" s="25">
        <v>1043144</v>
      </c>
      <c r="F213" s="25"/>
      <c r="G213" s="25">
        <v>20531358408</v>
      </c>
      <c r="H213" s="25"/>
      <c r="I213" s="25">
        <f t="shared" si="14"/>
        <v>-17595780921</v>
      </c>
      <c r="J213" s="25">
        <v>22184562656</v>
      </c>
      <c r="K213" s="34">
        <v>2935577487</v>
      </c>
      <c r="L213" s="25">
        <v>1043144</v>
      </c>
      <c r="M213" s="25"/>
      <c r="N213" s="25">
        <v>20531358408</v>
      </c>
      <c r="O213" s="25"/>
      <c r="P213" s="25">
        <f t="shared" si="13"/>
        <v>-19256644237</v>
      </c>
      <c r="Q213" s="25"/>
      <c r="R213" s="25">
        <v>1274714171</v>
      </c>
      <c r="U213" s="303"/>
    </row>
    <row r="214" spans="2:21" s="262" customFormat="1">
      <c r="B214" s="302"/>
      <c r="C214" s="280" t="s">
        <v>160</v>
      </c>
      <c r="E214" s="25">
        <v>7343987</v>
      </c>
      <c r="F214" s="25"/>
      <c r="G214" s="25">
        <v>46721857777</v>
      </c>
      <c r="H214" s="25"/>
      <c r="I214" s="25">
        <f t="shared" si="14"/>
        <v>-54313810819</v>
      </c>
      <c r="J214" s="25">
        <v>38567713100</v>
      </c>
      <c r="K214" s="34">
        <v>-7591953042</v>
      </c>
      <c r="L214" s="25">
        <v>7343987</v>
      </c>
      <c r="M214" s="25"/>
      <c r="N214" s="25">
        <v>46721857777</v>
      </c>
      <c r="O214" s="25"/>
      <c r="P214" s="25">
        <f t="shared" si="13"/>
        <v>-56543287877</v>
      </c>
      <c r="Q214" s="25"/>
      <c r="R214" s="25">
        <v>-9821430100</v>
      </c>
      <c r="U214" s="303"/>
    </row>
    <row r="215" spans="2:21" s="262" customFormat="1">
      <c r="B215" s="302"/>
      <c r="C215" s="280" t="s">
        <v>572</v>
      </c>
      <c r="E215" s="25">
        <v>1161185</v>
      </c>
      <c r="F215" s="25"/>
      <c r="G215" s="25">
        <v>3745625459</v>
      </c>
      <c r="H215" s="25"/>
      <c r="I215" s="25">
        <f t="shared" si="14"/>
        <v>-4335496134</v>
      </c>
      <c r="J215" s="25">
        <v>3852356217</v>
      </c>
      <c r="K215" s="34">
        <v>-589870675</v>
      </c>
      <c r="L215" s="25">
        <v>1161185</v>
      </c>
      <c r="M215" s="25"/>
      <c r="N215" s="25">
        <v>3745625459</v>
      </c>
      <c r="O215" s="25"/>
      <c r="P215" s="25">
        <f t="shared" si="13"/>
        <v>-4335496134</v>
      </c>
      <c r="Q215" s="25"/>
      <c r="R215" s="25">
        <v>-589870675</v>
      </c>
      <c r="U215" s="303"/>
    </row>
    <row r="216" spans="2:21" s="262" customFormat="1">
      <c r="B216" s="302"/>
      <c r="C216" s="280" t="s">
        <v>441</v>
      </c>
      <c r="E216" s="25">
        <v>2364196</v>
      </c>
      <c r="F216" s="25"/>
      <c r="G216" s="25">
        <v>83923107800</v>
      </c>
      <c r="H216" s="25"/>
      <c r="I216" s="25">
        <f t="shared" si="14"/>
        <v>-82269903552</v>
      </c>
      <c r="J216" s="25">
        <v>83923107800</v>
      </c>
      <c r="K216" s="34">
        <v>1653204248</v>
      </c>
      <c r="L216" s="25">
        <v>2364196</v>
      </c>
      <c r="M216" s="25"/>
      <c r="N216" s="25">
        <v>83923107800</v>
      </c>
      <c r="O216" s="25"/>
      <c r="P216" s="25">
        <f t="shared" si="13"/>
        <v>-113263909088</v>
      </c>
      <c r="Q216" s="25"/>
      <c r="R216" s="25">
        <v>-29340801288</v>
      </c>
      <c r="U216" s="303"/>
    </row>
    <row r="217" spans="2:21" s="262" customFormat="1">
      <c r="B217" s="302"/>
      <c r="C217" s="280" t="s">
        <v>128</v>
      </c>
      <c r="E217" s="25">
        <v>7920931</v>
      </c>
      <c r="F217" s="25"/>
      <c r="G217" s="25">
        <v>33384918196</v>
      </c>
      <c r="H217" s="25"/>
      <c r="I217" s="25">
        <f t="shared" si="14"/>
        <v>-41539062873</v>
      </c>
      <c r="J217" s="25">
        <v>33384918196</v>
      </c>
      <c r="K217" s="34">
        <v>-8154144677</v>
      </c>
      <c r="L217" s="25">
        <v>7920931</v>
      </c>
      <c r="M217" s="25"/>
      <c r="N217" s="25">
        <v>33384918196</v>
      </c>
      <c r="O217" s="25"/>
      <c r="P217" s="25">
        <f t="shared" si="13"/>
        <v>-50399552054</v>
      </c>
      <c r="Q217" s="25"/>
      <c r="R217" s="25">
        <v>-17014633858</v>
      </c>
      <c r="U217" s="303"/>
    </row>
    <row r="218" spans="2:21" s="262" customFormat="1">
      <c r="B218" s="302"/>
      <c r="C218" s="280" t="s">
        <v>133</v>
      </c>
      <c r="E218" s="25">
        <v>2111030</v>
      </c>
      <c r="F218" s="25"/>
      <c r="G218" s="25">
        <v>33701418109</v>
      </c>
      <c r="H218" s="25"/>
      <c r="I218" s="25">
        <f t="shared" si="14"/>
        <v>-33594687351</v>
      </c>
      <c r="J218" s="25">
        <v>33701418109</v>
      </c>
      <c r="K218" s="34">
        <v>106730758</v>
      </c>
      <c r="L218" s="25">
        <v>2111030</v>
      </c>
      <c r="M218" s="25"/>
      <c r="N218" s="25">
        <v>33701418109</v>
      </c>
      <c r="O218" s="25"/>
      <c r="P218" s="25">
        <f t="shared" si="13"/>
        <v>-30183544932</v>
      </c>
      <c r="Q218" s="25"/>
      <c r="R218" s="25">
        <v>3517873177</v>
      </c>
      <c r="U218" s="303"/>
    </row>
    <row r="219" spans="2:21" s="262" customFormat="1" ht="22.2" thickBot="1">
      <c r="B219" s="25"/>
      <c r="C219" s="225" t="s">
        <v>2</v>
      </c>
      <c r="D219" s="225"/>
      <c r="E219" s="249"/>
      <c r="F219" s="225"/>
      <c r="G219" s="138">
        <f>SUM(G7:G218)</f>
        <v>9053714774244</v>
      </c>
      <c r="H219" s="139"/>
      <c r="I219" s="138">
        <f>SUM(I7:I218)</f>
        <v>-9622276554802</v>
      </c>
      <c r="J219" s="41"/>
      <c r="K219" s="140">
        <f>SUM(K7:K218)</f>
        <v>-568561780558</v>
      </c>
      <c r="L219" s="249"/>
      <c r="M219" s="41"/>
      <c r="N219" s="138">
        <f>SUM(N7:N218)</f>
        <v>9053714774244</v>
      </c>
      <c r="O219" s="139"/>
      <c r="P219" s="138">
        <f>SUM(P7:P218)</f>
        <v>-10508583005592</v>
      </c>
      <c r="Q219" s="41"/>
      <c r="R219" s="141">
        <f>SUM(R7:R218)</f>
        <v>-1454868231348</v>
      </c>
    </row>
    <row r="220" spans="2:21" s="262" customFormat="1" ht="21.6" thickTop="1">
      <c r="B220" s="25"/>
      <c r="C220" s="225"/>
      <c r="D220" s="225"/>
      <c r="E220" s="1"/>
      <c r="F220" s="1"/>
      <c r="G220" s="1"/>
      <c r="H220" s="1"/>
      <c r="I220" s="1"/>
      <c r="J220" s="1"/>
      <c r="K220" s="35"/>
      <c r="L220" s="1"/>
      <c r="M220" s="1"/>
      <c r="N220" s="1"/>
      <c r="O220" s="1"/>
      <c r="P220" s="1"/>
      <c r="Q220" s="1"/>
      <c r="R220" s="1"/>
    </row>
    <row r="221" spans="2:21" s="262" customFormat="1">
      <c r="B221" s="25"/>
      <c r="C221" s="225"/>
      <c r="D221" s="225"/>
      <c r="E221" s="1"/>
      <c r="F221" s="1"/>
      <c r="G221" s="1"/>
      <c r="H221" s="1"/>
      <c r="I221" s="1"/>
      <c r="J221" s="1"/>
      <c r="K221" s="35"/>
      <c r="L221" s="1"/>
      <c r="M221" s="1"/>
      <c r="N221" s="1"/>
      <c r="O221" s="1"/>
      <c r="P221" s="1"/>
      <c r="Q221" s="1"/>
      <c r="R221" s="1"/>
    </row>
    <row r="222" spans="2:21" s="307" customFormat="1">
      <c r="B222" s="80"/>
      <c r="C222" s="304" t="s">
        <v>423</v>
      </c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6"/>
    </row>
    <row r="223" spans="2:21" s="79" customFormat="1" ht="18" hidden="1">
      <c r="B223" s="19">
        <v>1</v>
      </c>
      <c r="C223" s="19">
        <v>2</v>
      </c>
      <c r="D223" s="19">
        <v>3</v>
      </c>
      <c r="E223" s="19">
        <v>4</v>
      </c>
      <c r="F223" s="19">
        <v>5</v>
      </c>
      <c r="G223" s="19">
        <v>6</v>
      </c>
      <c r="H223" s="19">
        <v>7</v>
      </c>
      <c r="I223" s="19">
        <v>8</v>
      </c>
      <c r="J223" s="19"/>
      <c r="K223" s="125">
        <v>10</v>
      </c>
      <c r="L223" s="19">
        <v>12</v>
      </c>
      <c r="M223" s="19">
        <v>13</v>
      </c>
      <c r="N223" s="19">
        <v>14</v>
      </c>
      <c r="O223" s="19">
        <v>15</v>
      </c>
      <c r="P223" s="19">
        <v>16</v>
      </c>
      <c r="Q223" s="19">
        <v>17</v>
      </c>
      <c r="R223" s="19">
        <v>18</v>
      </c>
    </row>
    <row r="224" spans="2:21" hidden="1">
      <c r="K224" s="124">
        <v>0</v>
      </c>
      <c r="R224" s="131">
        <v>0</v>
      </c>
    </row>
    <row r="225" spans="2:18" s="40" customFormat="1" ht="24.6" hidden="1">
      <c r="K225" s="126" t="s">
        <v>81</v>
      </c>
      <c r="N225" s="40">
        <v>0</v>
      </c>
      <c r="R225" s="40">
        <v>0</v>
      </c>
    </row>
    <row r="226" spans="2:18" s="40" customFormat="1" ht="24.6" hidden="1">
      <c r="G226" s="40">
        <v>0</v>
      </c>
      <c r="K226" s="126">
        <v>0</v>
      </c>
      <c r="N226" s="40">
        <v>0</v>
      </c>
      <c r="R226" s="40">
        <v>0</v>
      </c>
    </row>
    <row r="227" spans="2:18" s="40" customFormat="1" ht="24.6" hidden="1">
      <c r="K227" s="126"/>
    </row>
    <row r="228" spans="2:18" hidden="1">
      <c r="I228" s="25">
        <f>-(8421552-0)</f>
        <v>-8421552</v>
      </c>
    </row>
    <row r="229" spans="2:18" hidden="1">
      <c r="I229" s="25">
        <f>-(138375640-0)</f>
        <v>-138375640</v>
      </c>
    </row>
    <row r="230" spans="2:18" ht="21.6" hidden="1">
      <c r="I230" s="25">
        <f>(176127828-0)</f>
        <v>176127828</v>
      </c>
      <c r="N230" s="78"/>
    </row>
    <row r="231" spans="2:18" hidden="1">
      <c r="I231" s="25">
        <f>-(428316-0)</f>
        <v>-428316</v>
      </c>
    </row>
    <row r="232" spans="2:18" hidden="1"/>
    <row r="233" spans="2:18" hidden="1"/>
    <row r="234" spans="2:18" hidden="1">
      <c r="B234"/>
      <c r="C234" s="113" t="s">
        <v>236</v>
      </c>
      <c r="E234" s="25">
        <v>0</v>
      </c>
      <c r="F234" s="25"/>
      <c r="G234" s="25">
        <v>0</v>
      </c>
      <c r="H234" s="25"/>
      <c r="I234" s="25">
        <f>-(8421552-8421552)</f>
        <v>0</v>
      </c>
      <c r="J234" s="25"/>
      <c r="K234" s="123">
        <f t="shared" ref="K234:K239" si="15">G234+I234</f>
        <v>0</v>
      </c>
      <c r="L234" s="25">
        <v>0</v>
      </c>
      <c r="M234" s="25"/>
      <c r="N234" s="25">
        <v>0</v>
      </c>
      <c r="O234" s="25"/>
      <c r="P234" s="25">
        <v>0</v>
      </c>
      <c r="Q234" s="25"/>
      <c r="R234" s="25">
        <f t="shared" ref="R234:R239" si="16">N234+P234</f>
        <v>0</v>
      </c>
    </row>
    <row r="235" spans="2:18" hidden="1">
      <c r="B235"/>
      <c r="C235" s="113" t="s">
        <v>175</v>
      </c>
      <c r="E235" s="25">
        <v>0</v>
      </c>
      <c r="F235" s="25"/>
      <c r="G235" s="25">
        <v>0</v>
      </c>
      <c r="H235" s="25"/>
      <c r="I235" s="25">
        <f>-(138375640-138375640)</f>
        <v>0</v>
      </c>
      <c r="J235" s="25"/>
      <c r="K235" s="123">
        <f t="shared" si="15"/>
        <v>0</v>
      </c>
      <c r="L235" s="25">
        <v>0</v>
      </c>
      <c r="M235" s="25"/>
      <c r="N235" s="25">
        <v>0</v>
      </c>
      <c r="O235" s="25"/>
      <c r="P235" s="25">
        <v>0</v>
      </c>
      <c r="Q235" s="25"/>
      <c r="R235" s="25">
        <f t="shared" si="16"/>
        <v>0</v>
      </c>
    </row>
    <row r="236" spans="2:18" hidden="1">
      <c r="B236"/>
      <c r="C236" s="113" t="s">
        <v>184</v>
      </c>
      <c r="E236" s="25">
        <v>0</v>
      </c>
      <c r="F236" s="25"/>
      <c r="G236" s="25">
        <v>0</v>
      </c>
      <c r="H236" s="25"/>
      <c r="I236" s="25">
        <f>(176127828-176127828)</f>
        <v>0</v>
      </c>
      <c r="J236" s="25"/>
      <c r="K236" s="123">
        <f t="shared" si="15"/>
        <v>0</v>
      </c>
      <c r="L236" s="25">
        <v>0</v>
      </c>
      <c r="M236" s="25"/>
      <c r="N236" s="25">
        <v>0</v>
      </c>
      <c r="O236" s="25"/>
      <c r="P236" s="25">
        <v>0</v>
      </c>
      <c r="Q236" s="25"/>
      <c r="R236" s="25">
        <f t="shared" si="16"/>
        <v>0</v>
      </c>
    </row>
    <row r="237" spans="2:18" hidden="1">
      <c r="B237"/>
      <c r="C237" s="113" t="s">
        <v>193</v>
      </c>
      <c r="E237" s="25">
        <v>0</v>
      </c>
      <c r="F237" s="25"/>
      <c r="G237" s="25">
        <v>0</v>
      </c>
      <c r="H237" s="25"/>
      <c r="I237" s="25">
        <f>-(428316-428316)</f>
        <v>0</v>
      </c>
      <c r="J237" s="25"/>
      <c r="K237" s="123">
        <f t="shared" si="15"/>
        <v>0</v>
      </c>
      <c r="L237" s="25">
        <v>0</v>
      </c>
      <c r="M237" s="25"/>
      <c r="N237" s="25">
        <v>0</v>
      </c>
      <c r="O237" s="25"/>
      <c r="P237" s="25">
        <v>0</v>
      </c>
      <c r="Q237" s="25"/>
      <c r="R237" s="25">
        <f t="shared" si="16"/>
        <v>0</v>
      </c>
    </row>
    <row r="238" spans="2:18" hidden="1">
      <c r="B238"/>
      <c r="C238" s="113" t="s">
        <v>404</v>
      </c>
      <c r="E238" s="25">
        <v>0</v>
      </c>
      <c r="F238" s="25"/>
      <c r="G238" s="25">
        <v>0</v>
      </c>
      <c r="H238" s="25"/>
      <c r="I238" s="25">
        <v>0</v>
      </c>
      <c r="J238" s="25"/>
      <c r="K238" s="123">
        <f t="shared" si="15"/>
        <v>0</v>
      </c>
      <c r="L238" s="25">
        <v>0</v>
      </c>
      <c r="M238" s="25"/>
      <c r="N238" s="25">
        <v>0</v>
      </c>
      <c r="O238" s="25"/>
      <c r="P238" s="25">
        <f>-(41891-41891)</f>
        <v>0</v>
      </c>
      <c r="Q238" s="25"/>
      <c r="R238" s="25">
        <f t="shared" si="16"/>
        <v>0</v>
      </c>
    </row>
    <row r="239" spans="2:18" hidden="1">
      <c r="B239"/>
      <c r="C239" s="113" t="s">
        <v>414</v>
      </c>
      <c r="E239" s="25">
        <v>0</v>
      </c>
      <c r="F239" s="25"/>
      <c r="G239" s="25">
        <v>0</v>
      </c>
      <c r="H239" s="25"/>
      <c r="I239" s="25">
        <v>0</v>
      </c>
      <c r="J239" s="25"/>
      <c r="K239" s="123">
        <f t="shared" si="15"/>
        <v>0</v>
      </c>
      <c r="L239" s="25">
        <v>0</v>
      </c>
      <c r="M239" s="25"/>
      <c r="N239" s="25">
        <v>0</v>
      </c>
      <c r="O239" s="25"/>
      <c r="P239" s="25">
        <f>-(22135-22135)</f>
        <v>0</v>
      </c>
      <c r="Q239" s="25"/>
      <c r="R239" s="25">
        <f t="shared" si="16"/>
        <v>0</v>
      </c>
    </row>
    <row r="240" spans="2:18" hidden="1"/>
    <row r="241" spans="4:18" ht="24.6" hidden="1">
      <c r="K241" s="127">
        <v>976079294131</v>
      </c>
      <c r="N241" s="1">
        <f>N219-' سهام'!U222</f>
        <v>0</v>
      </c>
      <c r="R241" s="1">
        <v>1030755441936</v>
      </c>
    </row>
    <row r="242" spans="4:18" hidden="1">
      <c r="K242" s="124">
        <f>K241-K219</f>
        <v>1544641074689</v>
      </c>
      <c r="R242" s="1">
        <f>R241-R219</f>
        <v>2485623673284</v>
      </c>
    </row>
    <row r="244" spans="4:18">
      <c r="I244" s="1">
        <f>G219+I219-K219</f>
        <v>0</v>
      </c>
      <c r="R244" s="1">
        <f>N219+P219-R219</f>
        <v>0</v>
      </c>
    </row>
    <row r="245" spans="4:18">
      <c r="D245" s="32">
        <v>-48369056</v>
      </c>
    </row>
  </sheetData>
  <autoFilter ref="C6:R219" xr:uid="{00000000-0009-0000-0000-000008000000}">
    <sortState xmlns:xlrd2="http://schemas.microsoft.com/office/spreadsheetml/2017/richdata2" ref="C7:R191">
      <sortCondition ref="C6"/>
    </sortState>
  </autoFilter>
  <mergeCells count="7">
    <mergeCell ref="C222:R222"/>
    <mergeCell ref="E5:K5"/>
    <mergeCell ref="L5:R5"/>
    <mergeCell ref="C4:I4"/>
    <mergeCell ref="C1:R1"/>
    <mergeCell ref="C2:R2"/>
    <mergeCell ref="C3:R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in="2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37"/>
  <sheetViews>
    <sheetView rightToLeft="1" view="pageBreakPreview" zoomScale="40" zoomScaleNormal="100" zoomScaleSheetLayoutView="40" workbookViewId="0">
      <selection activeCell="C70" sqref="C1:AB1048576"/>
    </sheetView>
  </sheetViews>
  <sheetFormatPr defaultColWidth="9.109375" defaultRowHeight="21"/>
  <cols>
    <col min="1" max="1" width="2.109375" style="25" customWidth="1"/>
    <col min="2" max="2" width="11.5546875" style="25" hidden="1" customWidth="1"/>
    <col min="3" max="3" width="44.6640625" style="309" customWidth="1"/>
    <col min="4" max="4" width="1.33203125" style="309" customWidth="1"/>
    <col min="5" max="5" width="26.5546875" style="85" customWidth="1"/>
    <col min="6" max="6" width="0.6640625" style="85" customWidth="1"/>
    <col min="7" max="7" width="29.88671875" style="86" bestFit="1" customWidth="1"/>
    <col min="8" max="8" width="26.5546875" style="86" customWidth="1"/>
    <col min="9" max="9" width="1" style="333" customWidth="1"/>
    <col min="10" max="10" width="30.6640625" style="333" bestFit="1" customWidth="1"/>
    <col min="11" max="11" width="2" style="333" customWidth="1"/>
    <col min="12" max="12" width="32.33203125" style="334" customWidth="1"/>
    <col min="13" max="13" width="1.5546875" style="309" customWidth="1"/>
    <col min="14" max="14" width="28.44140625" style="85" bestFit="1" customWidth="1"/>
    <col min="15" max="15" width="1.109375" style="85" customWidth="1"/>
    <col min="16" max="17" width="28.44140625" style="86" bestFit="1" customWidth="1"/>
    <col min="18" max="18" width="28.88671875" style="86" customWidth="1"/>
    <col min="19" max="19" width="1.44140625" style="86" customWidth="1"/>
    <col min="20" max="20" width="29.88671875" style="334" customWidth="1"/>
    <col min="21" max="21" width="20.44140625" style="309" hidden="1" customWidth="1"/>
    <col min="22" max="22" width="17.33203125" style="309" hidden="1" customWidth="1"/>
    <col min="23" max="23" width="0" style="309" hidden="1" customWidth="1"/>
    <col min="24" max="24" width="16.5546875" style="309" hidden="1" customWidth="1"/>
    <col min="25" max="25" width="21.109375" style="309" hidden="1" customWidth="1"/>
    <col min="26" max="28" width="9.109375" style="309"/>
    <col min="29" max="16384" width="9.109375" style="6"/>
  </cols>
  <sheetData>
    <row r="1" spans="1:28" ht="27.6">
      <c r="C1" s="308" t="s">
        <v>84</v>
      </c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1:28" ht="27.6">
      <c r="C2" s="308" t="s">
        <v>53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</row>
    <row r="3" spans="1:28" ht="27.6">
      <c r="C3" s="308" t="str">
        <f>روکش!B26</f>
        <v>منتهی به 1402/05/31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5" spans="1:28" s="142" customFormat="1" ht="25.2">
      <c r="A5" s="25"/>
      <c r="B5" s="25"/>
      <c r="C5" s="195" t="s">
        <v>28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310"/>
      <c r="V5" s="310"/>
      <c r="W5" s="310"/>
      <c r="X5" s="310"/>
      <c r="Y5" s="310"/>
      <c r="Z5" s="310"/>
      <c r="AA5" s="310"/>
      <c r="AB5" s="310"/>
    </row>
    <row r="6" spans="1:28" s="142" customFormat="1" ht="9.75" customHeight="1">
      <c r="A6" s="25"/>
      <c r="B6" s="25"/>
      <c r="C6" s="310"/>
      <c r="D6" s="310"/>
      <c r="E6" s="42"/>
      <c r="F6" s="42"/>
      <c r="G6" s="81"/>
      <c r="H6" s="81"/>
      <c r="I6" s="311"/>
      <c r="J6" s="311"/>
      <c r="K6" s="311"/>
      <c r="L6" s="312"/>
      <c r="M6" s="310"/>
      <c r="N6" s="42"/>
      <c r="O6" s="42"/>
      <c r="P6" s="81"/>
      <c r="Q6" s="81"/>
      <c r="R6" s="81"/>
      <c r="S6" s="81"/>
      <c r="T6" s="312"/>
      <c r="U6" s="310"/>
      <c r="V6" s="310"/>
      <c r="W6" s="310"/>
      <c r="X6" s="310"/>
      <c r="Y6" s="310"/>
      <c r="Z6" s="310"/>
      <c r="AA6" s="310"/>
      <c r="AB6" s="310"/>
    </row>
    <row r="7" spans="1:28" s="142" customFormat="1" ht="27" customHeight="1" thickBot="1">
      <c r="A7" s="25"/>
      <c r="B7" s="25"/>
      <c r="C7" s="313"/>
      <c r="D7" s="314"/>
      <c r="E7" s="315" t="s">
        <v>557</v>
      </c>
      <c r="F7" s="315"/>
      <c r="G7" s="315"/>
      <c r="H7" s="315"/>
      <c r="I7" s="315"/>
      <c r="J7" s="315"/>
      <c r="K7" s="315"/>
      <c r="L7" s="315"/>
      <c r="M7" s="314"/>
      <c r="N7" s="315" t="s">
        <v>559</v>
      </c>
      <c r="O7" s="315"/>
      <c r="P7" s="315"/>
      <c r="Q7" s="315"/>
      <c r="R7" s="315"/>
      <c r="S7" s="315"/>
      <c r="T7" s="315"/>
      <c r="U7" s="310"/>
      <c r="V7" s="310"/>
      <c r="W7" s="310"/>
      <c r="X7" s="310"/>
      <c r="Y7" s="310"/>
      <c r="Z7" s="310"/>
      <c r="AA7" s="310"/>
      <c r="AB7" s="310"/>
    </row>
    <row r="8" spans="1:28" s="133" customFormat="1" ht="24.75" customHeight="1">
      <c r="A8" s="25"/>
      <c r="B8" s="25"/>
      <c r="C8" s="316" t="s">
        <v>24</v>
      </c>
      <c r="D8" s="317"/>
      <c r="E8" s="168" t="s">
        <v>12</v>
      </c>
      <c r="F8" s="128"/>
      <c r="G8" s="170" t="s">
        <v>13</v>
      </c>
      <c r="H8" s="170" t="s">
        <v>14</v>
      </c>
      <c r="I8" s="318"/>
      <c r="J8" s="319" t="s">
        <v>2</v>
      </c>
      <c r="K8" s="319"/>
      <c r="L8" s="319"/>
      <c r="M8" s="317"/>
      <c r="N8" s="168" t="s">
        <v>12</v>
      </c>
      <c r="O8" s="172"/>
      <c r="P8" s="170" t="s">
        <v>13</v>
      </c>
      <c r="Q8" s="170" t="s">
        <v>14</v>
      </c>
      <c r="R8" s="319" t="s">
        <v>2</v>
      </c>
      <c r="S8" s="319"/>
      <c r="T8" s="319"/>
      <c r="U8" s="266"/>
      <c r="V8" s="266"/>
      <c r="W8" s="266"/>
      <c r="X8" s="266"/>
      <c r="Y8" s="266"/>
      <c r="Z8" s="266"/>
      <c r="AA8" s="266"/>
      <c r="AB8" s="266"/>
    </row>
    <row r="9" spans="1:28" s="133" customFormat="1" ht="6" customHeight="1" thickBot="1">
      <c r="A9" s="25"/>
      <c r="B9" s="25"/>
      <c r="C9" s="317"/>
      <c r="D9" s="317"/>
      <c r="E9" s="169"/>
      <c r="F9" s="129"/>
      <c r="G9" s="171"/>
      <c r="H9" s="171"/>
      <c r="I9" s="320"/>
      <c r="J9" s="315"/>
      <c r="K9" s="315"/>
      <c r="L9" s="315"/>
      <c r="M9" s="317"/>
      <c r="N9" s="169"/>
      <c r="O9" s="173"/>
      <c r="P9" s="171"/>
      <c r="Q9" s="171"/>
      <c r="R9" s="315"/>
      <c r="S9" s="315"/>
      <c r="T9" s="315"/>
      <c r="U9" s="266"/>
      <c r="V9" s="266"/>
      <c r="W9" s="266"/>
      <c r="X9" s="266"/>
      <c r="Y9" s="266"/>
      <c r="Z9" s="266"/>
      <c r="AA9" s="266"/>
      <c r="AB9" s="266"/>
    </row>
    <row r="10" spans="1:28" s="133" customFormat="1" ht="42.75" customHeight="1" thickBot="1">
      <c r="A10" s="25"/>
      <c r="B10" s="25"/>
      <c r="C10" s="321"/>
      <c r="D10" s="317"/>
      <c r="E10" s="82" t="s">
        <v>56</v>
      </c>
      <c r="F10" s="82"/>
      <c r="G10" s="83" t="s">
        <v>57</v>
      </c>
      <c r="H10" s="83" t="s">
        <v>58</v>
      </c>
      <c r="I10" s="320"/>
      <c r="J10" s="322" t="s">
        <v>6</v>
      </c>
      <c r="K10" s="322"/>
      <c r="L10" s="323" t="s">
        <v>19</v>
      </c>
      <c r="M10" s="317"/>
      <c r="N10" s="82" t="s">
        <v>56</v>
      </c>
      <c r="O10" s="173"/>
      <c r="P10" s="83" t="s">
        <v>57</v>
      </c>
      <c r="Q10" s="83" t="s">
        <v>58</v>
      </c>
      <c r="R10" s="105" t="s">
        <v>6</v>
      </c>
      <c r="S10" s="84"/>
      <c r="T10" s="323" t="s">
        <v>19</v>
      </c>
      <c r="U10" s="266"/>
      <c r="V10" s="266"/>
      <c r="W10" s="266"/>
      <c r="X10" s="266"/>
      <c r="Y10" s="266"/>
      <c r="Z10" s="266"/>
      <c r="AA10" s="266"/>
      <c r="AB10" s="266"/>
    </row>
    <row r="11" spans="1:28" s="133" customFormat="1" ht="42.75" customHeight="1">
      <c r="A11" s="65"/>
      <c r="B11" s="65" t="s">
        <v>240</v>
      </c>
      <c r="C11" s="324" t="s">
        <v>113</v>
      </c>
      <c r="D11" s="267"/>
      <c r="E11" s="69">
        <v>0</v>
      </c>
      <c r="F11" s="69"/>
      <c r="G11" s="69">
        <f>'درآمد ناشی از تغییر قیمت اوراق '!K7</f>
        <v>-542607214</v>
      </c>
      <c r="H11" s="69">
        <f>'درآمد ناشی ازفروش'!K8</f>
        <v>-15827843</v>
      </c>
      <c r="I11" s="325"/>
      <c r="J11" s="326">
        <f>E11+G11+H11</f>
        <v>-558435057</v>
      </c>
      <c r="K11" s="326"/>
      <c r="L11" s="327">
        <f>J11/-566427040630</f>
        <v>9.8589053301355268E-4</v>
      </c>
      <c r="M11" s="267"/>
      <c r="N11" s="69">
        <v>0</v>
      </c>
      <c r="O11" s="69"/>
      <c r="P11" s="69">
        <f>'درآمد ناشی از تغییر قیمت اوراق '!R7</f>
        <v>-1479722289</v>
      </c>
      <c r="Q11" s="69">
        <f>'درآمد ناشی ازفروش'!S8</f>
        <v>-68506739</v>
      </c>
      <c r="R11" s="328">
        <f t="shared" ref="R11:R74" si="0">N11+P11+Q11</f>
        <v>-1548229028</v>
      </c>
      <c r="S11" s="114"/>
      <c r="T11" s="327">
        <f>R11/درآمدها!$J$4</f>
        <v>1.2694258736266693E-3</v>
      </c>
      <c r="U11" s="266">
        <v>0</v>
      </c>
      <c r="V11" s="329">
        <f t="shared" ref="V11:V49" si="1">U11-N11</f>
        <v>0</v>
      </c>
      <c r="W11" s="266"/>
      <c r="X11" s="329">
        <v>-36329408</v>
      </c>
      <c r="Y11" s="329">
        <f t="shared" ref="Y11:Y49" si="2">X11-H11</f>
        <v>-20501565</v>
      </c>
      <c r="Z11" s="266"/>
      <c r="AA11" s="266"/>
      <c r="AB11" s="266"/>
    </row>
    <row r="12" spans="1:28" s="133" customFormat="1" ht="42.75" customHeight="1">
      <c r="A12" s="65"/>
      <c r="B12" s="65" t="s">
        <v>241</v>
      </c>
      <c r="C12" s="324" t="s">
        <v>497</v>
      </c>
      <c r="D12" s="267"/>
      <c r="E12" s="69">
        <v>0</v>
      </c>
      <c r="F12" s="69"/>
      <c r="G12" s="69">
        <f>'درآمد ناشی از تغییر قیمت اوراق '!K8</f>
        <v>-451472575</v>
      </c>
      <c r="H12" s="69">
        <f>'درآمد ناشی ازفروش'!K9</f>
        <v>-6446591</v>
      </c>
      <c r="I12" s="325"/>
      <c r="J12" s="326">
        <f t="shared" ref="J12:J75" si="3">E12+G12+H12</f>
        <v>-457919166</v>
      </c>
      <c r="K12" s="326"/>
      <c r="L12" s="327">
        <f t="shared" ref="L12:L75" si="4">J12/-566427040630</f>
        <v>8.084345081595791E-4</v>
      </c>
      <c r="M12" s="267"/>
      <c r="N12" s="69">
        <v>0</v>
      </c>
      <c r="O12" s="69"/>
      <c r="P12" s="69">
        <f>'درآمد ناشی از تغییر قیمت اوراق '!R8</f>
        <v>-673613407</v>
      </c>
      <c r="Q12" s="69">
        <f>'درآمد ناشی ازفروش'!S9</f>
        <v>-6446591</v>
      </c>
      <c r="R12" s="328">
        <f t="shared" si="0"/>
        <v>-680059998</v>
      </c>
      <c r="S12" s="114"/>
      <c r="T12" s="327">
        <f>R12/درآمدها!$J$4</f>
        <v>5.5759564086903365E-4</v>
      </c>
      <c r="U12" s="266">
        <v>0</v>
      </c>
      <c r="V12" s="329">
        <f t="shared" si="1"/>
        <v>0</v>
      </c>
      <c r="W12" s="266"/>
      <c r="X12" s="329">
        <v>0</v>
      </c>
      <c r="Y12" s="329">
        <f t="shared" si="2"/>
        <v>6446591</v>
      </c>
      <c r="Z12" s="266"/>
      <c r="AA12" s="266"/>
      <c r="AB12" s="266"/>
    </row>
    <row r="13" spans="1:28" s="133" customFormat="1" ht="42.75" customHeight="1">
      <c r="A13" s="65"/>
      <c r="B13" s="65" t="s">
        <v>242</v>
      </c>
      <c r="C13" s="324" t="s">
        <v>472</v>
      </c>
      <c r="D13" s="267"/>
      <c r="E13" s="69">
        <f>'درآمد سود سهام'!N8</f>
        <v>0</v>
      </c>
      <c r="F13" s="69"/>
      <c r="G13" s="69">
        <f>'درآمد ناشی از تغییر قیمت اوراق '!K9</f>
        <v>24548061</v>
      </c>
      <c r="H13" s="69">
        <f>'درآمد ناشی ازفروش'!K10</f>
        <v>-315834</v>
      </c>
      <c r="I13" s="325"/>
      <c r="J13" s="326">
        <f t="shared" si="3"/>
        <v>24232227</v>
      </c>
      <c r="K13" s="326"/>
      <c r="L13" s="327">
        <f t="shared" si="4"/>
        <v>-4.2780844242619614E-5</v>
      </c>
      <c r="M13" s="267"/>
      <c r="N13" s="69">
        <f>'درآمد سود سهام'!T8</f>
        <v>36610680</v>
      </c>
      <c r="O13" s="69"/>
      <c r="P13" s="69">
        <f>'درآمد ناشی از تغییر قیمت اوراق '!R9</f>
        <v>-115012329</v>
      </c>
      <c r="Q13" s="69">
        <f>'درآمد ناشی ازفروش'!S10</f>
        <v>-4621765</v>
      </c>
      <c r="R13" s="328">
        <f t="shared" si="0"/>
        <v>-83023414</v>
      </c>
      <c r="S13" s="114"/>
      <c r="T13" s="327">
        <f>R13/درآمدها!$J$4</f>
        <v>6.8072661048452232E-5</v>
      </c>
      <c r="U13" s="266">
        <v>0</v>
      </c>
      <c r="V13" s="329">
        <f t="shared" si="1"/>
        <v>-36610680</v>
      </c>
      <c r="W13" s="266"/>
      <c r="X13" s="329">
        <v>-30601084</v>
      </c>
      <c r="Y13" s="329">
        <f t="shared" si="2"/>
        <v>-30285250</v>
      </c>
      <c r="Z13" s="266"/>
      <c r="AA13" s="266"/>
      <c r="AB13" s="266"/>
    </row>
    <row r="14" spans="1:28" s="133" customFormat="1" ht="42.75" customHeight="1">
      <c r="A14" s="65"/>
      <c r="B14" s="65" t="s">
        <v>442</v>
      </c>
      <c r="C14" s="324" t="s">
        <v>183</v>
      </c>
      <c r="D14" s="267"/>
      <c r="E14" s="69">
        <f>'درآمد سود سهام'!N9</f>
        <v>0</v>
      </c>
      <c r="F14" s="69"/>
      <c r="G14" s="69">
        <f>'درآمد ناشی از تغییر قیمت اوراق '!K10</f>
        <v>-3524978003</v>
      </c>
      <c r="H14" s="69">
        <f>'درآمد ناشی ازفروش'!K11</f>
        <v>-42111563</v>
      </c>
      <c r="I14" s="325"/>
      <c r="J14" s="326">
        <f t="shared" si="3"/>
        <v>-3567089566</v>
      </c>
      <c r="K14" s="326"/>
      <c r="L14" s="327">
        <f t="shared" si="4"/>
        <v>6.2975269719336806E-3</v>
      </c>
      <c r="M14" s="267"/>
      <c r="N14" s="69">
        <f>'درآمد سود سهام'!T9</f>
        <v>1152601283</v>
      </c>
      <c r="O14" s="69"/>
      <c r="P14" s="69">
        <f>'درآمد ناشی از تغییر قیمت اوراق '!R10</f>
        <v>-6860081801</v>
      </c>
      <c r="Q14" s="69">
        <f>'درآمد ناشی ازفروش'!S11</f>
        <v>-238492108</v>
      </c>
      <c r="R14" s="328">
        <f t="shared" si="0"/>
        <v>-5945972626</v>
      </c>
      <c r="S14" s="114"/>
      <c r="T14" s="327">
        <f>R14/درآمدها!$J$4</f>
        <v>4.8752292837906351E-3</v>
      </c>
      <c r="U14" s="266">
        <v>0</v>
      </c>
      <c r="V14" s="329">
        <f t="shared" si="1"/>
        <v>-1152601283</v>
      </c>
      <c r="W14" s="266"/>
      <c r="X14" s="329">
        <v>0</v>
      </c>
      <c r="Y14" s="329">
        <f t="shared" si="2"/>
        <v>42111563</v>
      </c>
      <c r="Z14" s="266"/>
      <c r="AA14" s="266"/>
      <c r="AB14" s="266"/>
    </row>
    <row r="15" spans="1:28" s="133" customFormat="1" ht="42.75" customHeight="1">
      <c r="A15" s="65"/>
      <c r="B15" s="65" t="s">
        <v>243</v>
      </c>
      <c r="C15" s="324" t="s">
        <v>498</v>
      </c>
      <c r="D15" s="267"/>
      <c r="E15" s="69">
        <v>0</v>
      </c>
      <c r="F15" s="69"/>
      <c r="G15" s="69">
        <f>'درآمد ناشی از تغییر قیمت اوراق '!K11</f>
        <v>-6464230223</v>
      </c>
      <c r="H15" s="69">
        <f>'درآمد ناشی ازفروش'!K12</f>
        <v>-66652345</v>
      </c>
      <c r="I15" s="325"/>
      <c r="J15" s="326">
        <f t="shared" si="3"/>
        <v>-6530882568</v>
      </c>
      <c r="K15" s="326"/>
      <c r="L15" s="327">
        <f t="shared" si="4"/>
        <v>1.152996255393479E-2</v>
      </c>
      <c r="M15" s="267"/>
      <c r="N15" s="69">
        <v>0</v>
      </c>
      <c r="O15" s="69"/>
      <c r="P15" s="69">
        <f>'درآمد ناشی از تغییر قیمت اوراق '!R11</f>
        <v>-7311213163</v>
      </c>
      <c r="Q15" s="69">
        <f>'درآمد ناشی ازفروش'!S12</f>
        <v>-96449450</v>
      </c>
      <c r="R15" s="328">
        <f t="shared" si="0"/>
        <v>-7407662613</v>
      </c>
      <c r="S15" s="114"/>
      <c r="T15" s="327">
        <f>R15/درآمدها!$J$4</f>
        <v>6.0736999590987779E-3</v>
      </c>
      <c r="U15" s="266">
        <v>450572850</v>
      </c>
      <c r="V15" s="329">
        <f t="shared" si="1"/>
        <v>450572850</v>
      </c>
      <c r="W15" s="266"/>
      <c r="X15" s="329">
        <v>78960553</v>
      </c>
      <c r="Y15" s="329">
        <f t="shared" si="2"/>
        <v>145612898</v>
      </c>
      <c r="Z15" s="266"/>
      <c r="AA15" s="266"/>
      <c r="AB15" s="266"/>
    </row>
    <row r="16" spans="1:28" s="133" customFormat="1" ht="42.75" customHeight="1">
      <c r="A16" s="65"/>
      <c r="B16" s="65" t="s">
        <v>464</v>
      </c>
      <c r="C16" s="324" t="s">
        <v>459</v>
      </c>
      <c r="D16" s="267"/>
      <c r="E16" s="69">
        <v>0</v>
      </c>
      <c r="F16" s="69"/>
      <c r="G16" s="69">
        <f>'درآمد ناشی از تغییر قیمت اوراق '!K12</f>
        <v>6243907345</v>
      </c>
      <c r="H16" s="69">
        <f>'درآمد ناشی ازفروش'!K13</f>
        <v>7021310</v>
      </c>
      <c r="I16" s="325"/>
      <c r="J16" s="326">
        <f t="shared" si="3"/>
        <v>6250928655</v>
      </c>
      <c r="K16" s="326"/>
      <c r="L16" s="327">
        <f t="shared" si="4"/>
        <v>-1.1035717235616962E-2</v>
      </c>
      <c r="M16" s="267"/>
      <c r="N16" s="69">
        <v>0</v>
      </c>
      <c r="O16" s="69"/>
      <c r="P16" s="69">
        <f>'درآمد ناشی از تغییر قیمت اوراق '!R12</f>
        <v>6734133569</v>
      </c>
      <c r="Q16" s="69">
        <f>'درآمد ناشی ازفروش'!S13</f>
        <v>10199587</v>
      </c>
      <c r="R16" s="328">
        <f t="shared" si="0"/>
        <v>6744333156</v>
      </c>
      <c r="S16" s="114"/>
      <c r="T16" s="327">
        <f>R16/درآمدها!$J$4</f>
        <v>-5.5298220442515896E-3</v>
      </c>
      <c r="U16" s="266">
        <v>0</v>
      </c>
      <c r="V16" s="329">
        <f t="shared" si="1"/>
        <v>0</v>
      </c>
      <c r="W16" s="266"/>
      <c r="X16" s="329">
        <v>77788809</v>
      </c>
      <c r="Y16" s="329">
        <f t="shared" si="2"/>
        <v>70767499</v>
      </c>
      <c r="Z16" s="266"/>
      <c r="AA16" s="266"/>
      <c r="AB16" s="266"/>
    </row>
    <row r="17" spans="1:28" s="133" customFormat="1" ht="42.75" customHeight="1">
      <c r="A17" s="65"/>
      <c r="B17" s="65" t="s">
        <v>244</v>
      </c>
      <c r="C17" s="324" t="s">
        <v>106</v>
      </c>
      <c r="D17" s="267"/>
      <c r="E17" s="69">
        <f>'درآمد سود سهام'!N10</f>
        <v>1146256557</v>
      </c>
      <c r="F17" s="69"/>
      <c r="G17" s="69">
        <f>'درآمد ناشی از تغییر قیمت اوراق '!K13</f>
        <v>-13524839214</v>
      </c>
      <c r="H17" s="69">
        <f>'درآمد ناشی ازفروش'!K14</f>
        <v>-77660127</v>
      </c>
      <c r="I17" s="325"/>
      <c r="J17" s="326">
        <f t="shared" si="3"/>
        <v>-12456242784</v>
      </c>
      <c r="K17" s="326"/>
      <c r="L17" s="327">
        <f t="shared" si="4"/>
        <v>2.1990904195085266E-2</v>
      </c>
      <c r="M17" s="267"/>
      <c r="N17" s="69">
        <f>'درآمد سود سهام'!T10</f>
        <v>1146256557</v>
      </c>
      <c r="O17" s="69"/>
      <c r="P17" s="69">
        <f>'درآمد ناشی از تغییر قیمت اوراق '!R13</f>
        <v>-21623123970</v>
      </c>
      <c r="Q17" s="69">
        <f>'درآمد ناشی ازفروش'!S14</f>
        <v>-467040455</v>
      </c>
      <c r="R17" s="328">
        <f t="shared" si="0"/>
        <v>-20943907868</v>
      </c>
      <c r="S17" s="114"/>
      <c r="T17" s="327">
        <f>R17/درآمدها!$J$4</f>
        <v>1.7172355033826671E-2</v>
      </c>
      <c r="U17" s="266">
        <v>35523750</v>
      </c>
      <c r="V17" s="329">
        <f t="shared" si="1"/>
        <v>-1110732807</v>
      </c>
      <c r="W17" s="266"/>
      <c r="X17" s="329">
        <v>462301027</v>
      </c>
      <c r="Y17" s="329">
        <f t="shared" si="2"/>
        <v>539961154</v>
      </c>
      <c r="Z17" s="266"/>
      <c r="AA17" s="266"/>
      <c r="AB17" s="266"/>
    </row>
    <row r="18" spans="1:28" s="133" customFormat="1" ht="42.75" customHeight="1">
      <c r="A18" s="65"/>
      <c r="B18" s="65" t="s">
        <v>245</v>
      </c>
      <c r="C18" s="324" t="s">
        <v>165</v>
      </c>
      <c r="D18" s="267"/>
      <c r="E18" s="69">
        <f>'درآمد سود سهام'!N11</f>
        <v>0</v>
      </c>
      <c r="F18" s="69"/>
      <c r="G18" s="69">
        <f>'درآمد ناشی از تغییر قیمت اوراق '!K14</f>
        <v>-1113752529</v>
      </c>
      <c r="H18" s="69">
        <f>'درآمد ناشی ازفروش'!K15</f>
        <v>-325675744</v>
      </c>
      <c r="I18" s="325"/>
      <c r="J18" s="326">
        <f t="shared" si="3"/>
        <v>-1439428273</v>
      </c>
      <c r="K18" s="326"/>
      <c r="L18" s="327">
        <f t="shared" si="4"/>
        <v>2.541242154327621E-3</v>
      </c>
      <c r="M18" s="267"/>
      <c r="N18" s="69">
        <f>'درآمد سود سهام'!T11</f>
        <v>456449419</v>
      </c>
      <c r="O18" s="69">
        <v>1065908407</v>
      </c>
      <c r="P18" s="69">
        <f>'درآمد ناشی از تغییر قیمت اوراق '!R14</f>
        <v>-12660926016</v>
      </c>
      <c r="Q18" s="69">
        <f>'درآمد ناشی ازفروش'!S15</f>
        <v>-1222254058</v>
      </c>
      <c r="R18" s="328">
        <f t="shared" si="0"/>
        <v>-13426730655</v>
      </c>
      <c r="S18" s="114"/>
      <c r="T18" s="327">
        <f>R18/درآمدها!$J$4</f>
        <v>1.100886172744809E-2</v>
      </c>
      <c r="U18" s="266">
        <v>194004700</v>
      </c>
      <c r="V18" s="329">
        <f t="shared" si="1"/>
        <v>-262444719</v>
      </c>
      <c r="W18" s="266"/>
      <c r="X18" s="329">
        <v>95456641</v>
      </c>
      <c r="Y18" s="329">
        <f t="shared" si="2"/>
        <v>421132385</v>
      </c>
      <c r="Z18" s="266"/>
      <c r="AA18" s="266"/>
      <c r="AB18" s="266"/>
    </row>
    <row r="19" spans="1:28" s="133" customFormat="1" ht="42.75" customHeight="1">
      <c r="A19" s="65"/>
      <c r="B19" s="65" t="s">
        <v>246</v>
      </c>
      <c r="C19" s="324" t="s">
        <v>161</v>
      </c>
      <c r="D19" s="267"/>
      <c r="E19" s="69">
        <v>0</v>
      </c>
      <c r="F19" s="69"/>
      <c r="G19" s="69">
        <f>'درآمد ناشی از تغییر قیمت اوراق '!K15</f>
        <v>-3940914972</v>
      </c>
      <c r="H19" s="69">
        <f>'درآمد ناشی ازفروش'!K16</f>
        <v>-92000354</v>
      </c>
      <c r="I19" s="325"/>
      <c r="J19" s="326">
        <f t="shared" si="3"/>
        <v>-4032915326</v>
      </c>
      <c r="K19" s="326"/>
      <c r="L19" s="327">
        <f t="shared" si="4"/>
        <v>7.1199201957492181E-3</v>
      </c>
      <c r="M19" s="267"/>
      <c r="N19" s="69">
        <v>0</v>
      </c>
      <c r="O19" s="69"/>
      <c r="P19" s="69">
        <f>'درآمد ناشی از تغییر قیمت اوراق '!R15</f>
        <v>-8509054860</v>
      </c>
      <c r="Q19" s="69">
        <f>'درآمد ناشی ازفروش'!S16</f>
        <v>-87117751</v>
      </c>
      <c r="R19" s="328">
        <f t="shared" si="0"/>
        <v>-8596172611</v>
      </c>
      <c r="S19" s="114"/>
      <c r="T19" s="327">
        <f>R19/درآمدها!$J$4</f>
        <v>7.0481845574622065E-3</v>
      </c>
      <c r="U19" s="266">
        <v>0</v>
      </c>
      <c r="V19" s="329">
        <f t="shared" si="1"/>
        <v>0</v>
      </c>
      <c r="W19" s="266"/>
      <c r="X19" s="329">
        <v>42485519</v>
      </c>
      <c r="Y19" s="329">
        <f t="shared" si="2"/>
        <v>134485873</v>
      </c>
      <c r="Z19" s="266"/>
      <c r="AA19" s="266"/>
      <c r="AB19" s="266"/>
    </row>
    <row r="20" spans="1:28" s="133" customFormat="1" ht="42.75" customHeight="1">
      <c r="A20" s="65"/>
      <c r="B20" s="65" t="s">
        <v>247</v>
      </c>
      <c r="C20" s="324" t="s">
        <v>561</v>
      </c>
      <c r="D20" s="267"/>
      <c r="E20" s="69">
        <v>0</v>
      </c>
      <c r="F20" s="69"/>
      <c r="G20" s="69">
        <f>'درآمد ناشی از تغییر قیمت اوراق '!K16</f>
        <v>-192692780</v>
      </c>
      <c r="H20" s="69">
        <f>'درآمد ناشی ازفروش'!K17</f>
        <v>-1789712</v>
      </c>
      <c r="I20" s="325"/>
      <c r="J20" s="326">
        <f t="shared" si="3"/>
        <v>-194482492</v>
      </c>
      <c r="K20" s="326"/>
      <c r="L20" s="327">
        <f t="shared" si="4"/>
        <v>3.4334958970830515E-4</v>
      </c>
      <c r="M20" s="267"/>
      <c r="N20" s="69">
        <v>0</v>
      </c>
      <c r="O20" s="69"/>
      <c r="P20" s="69">
        <f>'درآمد ناشی از تغییر قیمت اوراق '!R16</f>
        <v>-192692780</v>
      </c>
      <c r="Q20" s="69">
        <f>'درآمد ناشی ازفروش'!S17</f>
        <v>-1789712</v>
      </c>
      <c r="R20" s="328">
        <f t="shared" si="0"/>
        <v>-194482492</v>
      </c>
      <c r="S20" s="114"/>
      <c r="T20" s="327">
        <f>R20/درآمدها!$J$4</f>
        <v>1.5946032715270322E-4</v>
      </c>
      <c r="U20" s="266">
        <v>0</v>
      </c>
      <c r="V20" s="329">
        <f t="shared" si="1"/>
        <v>0</v>
      </c>
      <c r="W20" s="266"/>
      <c r="X20" s="329">
        <v>34742125</v>
      </c>
      <c r="Y20" s="329">
        <f t="shared" si="2"/>
        <v>36531837</v>
      </c>
      <c r="Z20" s="266"/>
      <c r="AA20" s="266"/>
      <c r="AB20" s="266"/>
    </row>
    <row r="21" spans="1:28" s="133" customFormat="1" ht="42.75" customHeight="1">
      <c r="A21" s="65"/>
      <c r="B21" s="65" t="s">
        <v>248</v>
      </c>
      <c r="C21" s="324" t="s">
        <v>202</v>
      </c>
      <c r="D21" s="267"/>
      <c r="E21" s="69">
        <f>'درآمد سود سهام'!N12</f>
        <v>0</v>
      </c>
      <c r="F21" s="69"/>
      <c r="G21" s="69">
        <f>'درآمد ناشی از تغییر قیمت اوراق '!K17</f>
        <v>-1121675220</v>
      </c>
      <c r="H21" s="69">
        <f>'درآمد ناشی ازفروش'!K18</f>
        <v>-602642991</v>
      </c>
      <c r="I21" s="325"/>
      <c r="J21" s="326">
        <f t="shared" si="3"/>
        <v>-1724318211</v>
      </c>
      <c r="K21" s="326"/>
      <c r="L21" s="327">
        <f t="shared" si="4"/>
        <v>3.0442017900172156E-3</v>
      </c>
      <c r="M21" s="267"/>
      <c r="N21" s="69">
        <f>'درآمد سود سهام'!T12</f>
        <v>38185344</v>
      </c>
      <c r="O21" s="69">
        <v>20305288</v>
      </c>
      <c r="P21" s="69">
        <f>'درآمد ناشی از تغییر قیمت اوراق '!R17</f>
        <v>-5230947142</v>
      </c>
      <c r="Q21" s="69">
        <f>'درآمد ناشی ازفروش'!S18</f>
        <v>-670131851</v>
      </c>
      <c r="R21" s="328">
        <f t="shared" si="0"/>
        <v>-5862893649</v>
      </c>
      <c r="S21" s="114"/>
      <c r="T21" s="327">
        <f>R21/درآمدها!$J$4</f>
        <v>4.8071110654579951E-3</v>
      </c>
      <c r="U21" s="266">
        <v>15568146</v>
      </c>
      <c r="V21" s="329">
        <f t="shared" si="1"/>
        <v>-22617198</v>
      </c>
      <c r="W21" s="266"/>
      <c r="X21" s="329">
        <v>-33135258</v>
      </c>
      <c r="Y21" s="329">
        <f t="shared" si="2"/>
        <v>569507733</v>
      </c>
      <c r="Z21" s="266"/>
      <c r="AA21" s="266"/>
      <c r="AB21" s="266"/>
    </row>
    <row r="22" spans="1:28" s="133" customFormat="1" ht="42.75" customHeight="1">
      <c r="A22" s="65"/>
      <c r="B22" s="65" t="s">
        <v>249</v>
      </c>
      <c r="C22" s="324" t="s">
        <v>97</v>
      </c>
      <c r="D22" s="267"/>
      <c r="E22" s="69">
        <f>'درآمد سود سهام'!N13</f>
        <v>2555385486</v>
      </c>
      <c r="F22" s="69"/>
      <c r="G22" s="69">
        <f>'درآمد ناشی از تغییر قیمت اوراق '!K18</f>
        <v>-7439634483</v>
      </c>
      <c r="H22" s="69">
        <f>'درآمد ناشی ازفروش'!K19</f>
        <v>-118374560</v>
      </c>
      <c r="I22" s="325"/>
      <c r="J22" s="326">
        <f t="shared" si="3"/>
        <v>-5002623557</v>
      </c>
      <c r="K22" s="326"/>
      <c r="L22" s="327">
        <f t="shared" si="4"/>
        <v>8.8318939566089695E-3</v>
      </c>
      <c r="M22" s="267"/>
      <c r="N22" s="69">
        <f>'درآمد سود سهام'!T13</f>
        <v>2555385486</v>
      </c>
      <c r="O22" s="69">
        <v>401563335</v>
      </c>
      <c r="P22" s="69">
        <f>'درآمد ناشی از تغییر قیمت اوراق '!R18</f>
        <v>-9995601513</v>
      </c>
      <c r="Q22" s="69">
        <f>'درآمد ناشی ازفروش'!S19</f>
        <v>-203850670</v>
      </c>
      <c r="R22" s="328">
        <f t="shared" si="0"/>
        <v>-7644066697</v>
      </c>
      <c r="S22" s="114"/>
      <c r="T22" s="327">
        <f>R22/درآمدها!$J$4</f>
        <v>6.267532690195597E-3</v>
      </c>
      <c r="U22" s="266">
        <v>641580750</v>
      </c>
      <c r="V22" s="329">
        <f t="shared" si="1"/>
        <v>-1913804736</v>
      </c>
      <c r="W22" s="266"/>
      <c r="X22" s="329">
        <v>569123946</v>
      </c>
      <c r="Y22" s="329">
        <f t="shared" si="2"/>
        <v>687498506</v>
      </c>
      <c r="Z22" s="266"/>
      <c r="AA22" s="266"/>
      <c r="AB22" s="266"/>
    </row>
    <row r="23" spans="1:28" s="133" customFormat="1" ht="42.75" customHeight="1">
      <c r="A23" s="65"/>
      <c r="B23" s="65" t="s">
        <v>250</v>
      </c>
      <c r="C23" s="324" t="s">
        <v>499</v>
      </c>
      <c r="D23" s="267"/>
      <c r="E23" s="69">
        <f>'درآمد سود سهام'!N14</f>
        <v>0</v>
      </c>
      <c r="F23" s="69"/>
      <c r="G23" s="69">
        <f>'درآمد ناشی از تغییر قیمت اوراق '!K19</f>
        <v>-5187532644</v>
      </c>
      <c r="H23" s="69">
        <f>'درآمد ناشی ازفروش'!K20</f>
        <v>-115662637</v>
      </c>
      <c r="I23" s="325"/>
      <c r="J23" s="326">
        <f t="shared" si="3"/>
        <v>-5303195281</v>
      </c>
      <c r="K23" s="326"/>
      <c r="L23" s="327">
        <f t="shared" si="4"/>
        <v>9.3625390396291815E-3</v>
      </c>
      <c r="M23" s="267"/>
      <c r="N23" s="69">
        <f>'درآمد سود سهام'!T14</f>
        <v>634278179</v>
      </c>
      <c r="O23" s="69"/>
      <c r="P23" s="69">
        <f>'درآمد ناشی از تغییر قیمت اوراق '!R19</f>
        <v>-14047872935</v>
      </c>
      <c r="Q23" s="69">
        <f>'درآمد ناشی ازفروش'!S20</f>
        <v>-311535193</v>
      </c>
      <c r="R23" s="328">
        <f t="shared" si="0"/>
        <v>-13725129949</v>
      </c>
      <c r="S23" s="114"/>
      <c r="T23" s="327">
        <f>R23/درآمدها!$J$4</f>
        <v>1.1253525648369957E-2</v>
      </c>
      <c r="U23" s="266">
        <v>82613506</v>
      </c>
      <c r="V23" s="329">
        <f t="shared" si="1"/>
        <v>-551664673</v>
      </c>
      <c r="W23" s="266"/>
      <c r="X23" s="329">
        <v>0</v>
      </c>
      <c r="Y23" s="329">
        <f t="shared" si="2"/>
        <v>115662637</v>
      </c>
      <c r="Z23" s="266"/>
      <c r="AA23" s="266"/>
      <c r="AB23" s="266"/>
    </row>
    <row r="24" spans="1:28" s="133" customFormat="1" ht="42.6" customHeight="1">
      <c r="A24" s="65"/>
      <c r="B24" s="65" t="s">
        <v>251</v>
      </c>
      <c r="C24" s="324" t="s">
        <v>124</v>
      </c>
      <c r="D24" s="267"/>
      <c r="E24" s="69">
        <f>'درآمد سود سهام'!N15</f>
        <v>0</v>
      </c>
      <c r="F24" s="69"/>
      <c r="G24" s="69">
        <f>'درآمد ناشی از تغییر قیمت اوراق '!K20</f>
        <v>-1772906811</v>
      </c>
      <c r="H24" s="69">
        <f>'درآمد ناشی ازفروش'!K21</f>
        <v>-59996458</v>
      </c>
      <c r="I24" s="325"/>
      <c r="J24" s="326">
        <f t="shared" si="3"/>
        <v>-1832903269</v>
      </c>
      <c r="K24" s="326"/>
      <c r="L24" s="327">
        <f t="shared" si="4"/>
        <v>3.235903545426399E-3</v>
      </c>
      <c r="M24" s="267"/>
      <c r="N24" s="69">
        <f>'درآمد سود سهام'!T15</f>
        <v>172094945</v>
      </c>
      <c r="O24" s="69">
        <v>828722541</v>
      </c>
      <c r="P24" s="69">
        <f>'درآمد ناشی از تغییر قیمت اوراق '!R20</f>
        <v>-5694676468</v>
      </c>
      <c r="Q24" s="69">
        <f>'درآمد ناشی ازفروش'!S21</f>
        <v>-139196842</v>
      </c>
      <c r="R24" s="328">
        <f t="shared" si="0"/>
        <v>-5661778365</v>
      </c>
      <c r="S24" s="114"/>
      <c r="T24" s="327">
        <f>R24/درآمدها!$J$4</f>
        <v>4.642212371224641E-3</v>
      </c>
      <c r="U24" s="266">
        <v>1522400400</v>
      </c>
      <c r="V24" s="329">
        <f t="shared" si="1"/>
        <v>1350305455</v>
      </c>
      <c r="W24" s="266"/>
      <c r="X24" s="329">
        <v>1991522120</v>
      </c>
      <c r="Y24" s="329">
        <f t="shared" si="2"/>
        <v>2051518578</v>
      </c>
      <c r="Z24" s="266"/>
      <c r="AA24" s="266"/>
      <c r="AB24" s="266"/>
    </row>
    <row r="25" spans="1:28" s="133" customFormat="1" ht="42.75" customHeight="1">
      <c r="A25" s="65"/>
      <c r="B25" s="65" t="s">
        <v>252</v>
      </c>
      <c r="C25" s="324" t="s">
        <v>203</v>
      </c>
      <c r="D25" s="267"/>
      <c r="E25" s="69">
        <f>'درآمد سود سهام'!N16</f>
        <v>0</v>
      </c>
      <c r="F25" s="69"/>
      <c r="G25" s="69">
        <f>'درآمد ناشی از تغییر قیمت اوراق '!K21</f>
        <v>369078206</v>
      </c>
      <c r="H25" s="69">
        <f>'درآمد ناشی ازفروش'!K22</f>
        <v>-3658213</v>
      </c>
      <c r="I25" s="325"/>
      <c r="J25" s="326">
        <f t="shared" si="3"/>
        <v>365419993</v>
      </c>
      <c r="K25" s="326"/>
      <c r="L25" s="327">
        <f t="shared" si="4"/>
        <v>-6.4513161764587917E-4</v>
      </c>
      <c r="M25" s="267"/>
      <c r="N25" s="69">
        <f>'درآمد سود سهام'!T16</f>
        <v>4274929400</v>
      </c>
      <c r="O25" s="69"/>
      <c r="P25" s="69">
        <f>'درآمد ناشی از تغییر قیمت اوراق '!R21</f>
        <v>-2712915187</v>
      </c>
      <c r="Q25" s="69">
        <f>'درآمد ناشی ازفروش'!S22</f>
        <v>13009404</v>
      </c>
      <c r="R25" s="328">
        <f t="shared" si="0"/>
        <v>1575023617</v>
      </c>
      <c r="S25" s="114"/>
      <c r="T25" s="327">
        <f>R25/درآمدها!$J$4</f>
        <v>-1.2913953264237993E-3</v>
      </c>
      <c r="U25" s="266">
        <v>134699171</v>
      </c>
      <c r="V25" s="329">
        <f t="shared" si="1"/>
        <v>-4140230229</v>
      </c>
      <c r="W25" s="266"/>
      <c r="X25" s="329">
        <v>5086980876</v>
      </c>
      <c r="Y25" s="329">
        <f t="shared" si="2"/>
        <v>5090639089</v>
      </c>
      <c r="Z25" s="266"/>
      <c r="AA25" s="266"/>
      <c r="AB25" s="266"/>
    </row>
    <row r="26" spans="1:28" s="133" customFormat="1" ht="44.4" customHeight="1">
      <c r="A26" s="65"/>
      <c r="B26" s="65" t="s">
        <v>253</v>
      </c>
      <c r="C26" s="324" t="s">
        <v>134</v>
      </c>
      <c r="D26" s="267"/>
      <c r="E26" s="69">
        <v>0</v>
      </c>
      <c r="F26" s="69"/>
      <c r="G26" s="69">
        <f>'درآمد ناشی از تغییر قیمت اوراق '!K22</f>
        <v>2950869789</v>
      </c>
      <c r="H26" s="69">
        <f>'درآمد ناشی ازفروش'!K23</f>
        <v>-2113577669</v>
      </c>
      <c r="I26" s="325"/>
      <c r="J26" s="326">
        <f t="shared" si="3"/>
        <v>837292120</v>
      </c>
      <c r="K26" s="326"/>
      <c r="L26" s="327">
        <f t="shared" si="4"/>
        <v>-1.4781994148244306E-3</v>
      </c>
      <c r="M26" s="267"/>
      <c r="N26" s="69">
        <v>0</v>
      </c>
      <c r="O26" s="69"/>
      <c r="P26" s="69">
        <f>'درآمد ناشی از تغییر قیمت اوراق '!R22</f>
        <v>-37998991906</v>
      </c>
      <c r="Q26" s="69">
        <f>'درآمد ناشی ازفروش'!S23</f>
        <v>-6204763621</v>
      </c>
      <c r="R26" s="328">
        <f t="shared" si="0"/>
        <v>-44203755527</v>
      </c>
      <c r="S26" s="114"/>
      <c r="T26" s="327">
        <f>R26/درآمدها!$J$4</f>
        <v>3.6243598306594786E-2</v>
      </c>
      <c r="U26" s="266">
        <v>0</v>
      </c>
      <c r="V26" s="329">
        <f t="shared" si="1"/>
        <v>0</v>
      </c>
      <c r="W26" s="266"/>
      <c r="X26" s="329">
        <v>1212265477</v>
      </c>
      <c r="Y26" s="329">
        <f t="shared" si="2"/>
        <v>3325843146</v>
      </c>
      <c r="Z26" s="266"/>
      <c r="AA26" s="266"/>
      <c r="AB26" s="266"/>
    </row>
    <row r="27" spans="1:28" s="133" customFormat="1" ht="42.75" customHeight="1">
      <c r="A27" s="65"/>
      <c r="B27" s="65" t="s">
        <v>443</v>
      </c>
      <c r="C27" s="324" t="s">
        <v>428</v>
      </c>
      <c r="D27" s="267"/>
      <c r="E27" s="69">
        <f>'درآمد سود سهام'!N18</f>
        <v>0</v>
      </c>
      <c r="F27" s="69"/>
      <c r="G27" s="69">
        <f>'درآمد ناشی از تغییر قیمت اوراق '!K23</f>
        <v>-3115386193</v>
      </c>
      <c r="H27" s="69">
        <f>'درآمد ناشی ازفروش'!K24</f>
        <v>-97876128</v>
      </c>
      <c r="I27" s="325"/>
      <c r="J27" s="326">
        <f t="shared" si="3"/>
        <v>-3213262321</v>
      </c>
      <c r="K27" s="326"/>
      <c r="L27" s="327">
        <f t="shared" si="4"/>
        <v>5.6728617995110142E-3</v>
      </c>
      <c r="M27" s="267"/>
      <c r="N27" s="69">
        <v>0</v>
      </c>
      <c r="O27" s="69"/>
      <c r="P27" s="69">
        <f>'درآمد ناشی از تغییر قیمت اوراق '!R23</f>
        <v>-10299378971</v>
      </c>
      <c r="Q27" s="69">
        <f>'درآمد ناشی ازفروش'!S24</f>
        <v>-468087549</v>
      </c>
      <c r="R27" s="328">
        <f t="shared" si="0"/>
        <v>-10767466520</v>
      </c>
      <c r="S27" s="114"/>
      <c r="T27" s="327">
        <f>R27/درآمدها!$J$4</f>
        <v>8.8284745646151994E-3</v>
      </c>
      <c r="U27" s="266">
        <v>0</v>
      </c>
      <c r="V27" s="329">
        <f t="shared" si="1"/>
        <v>0</v>
      </c>
      <c r="W27" s="266"/>
      <c r="X27" s="329">
        <v>36202406</v>
      </c>
      <c r="Y27" s="329">
        <f t="shared" si="2"/>
        <v>134078534</v>
      </c>
      <c r="Z27" s="266"/>
      <c r="AA27" s="266"/>
      <c r="AB27" s="266"/>
    </row>
    <row r="28" spans="1:28" s="133" customFormat="1" ht="42.75" customHeight="1">
      <c r="A28" s="65"/>
      <c r="B28" s="65" t="s">
        <v>254</v>
      </c>
      <c r="C28" s="324" t="s">
        <v>429</v>
      </c>
      <c r="D28" s="267"/>
      <c r="E28" s="69">
        <f>'درآمد سود سهام'!N17</f>
        <v>0</v>
      </c>
      <c r="F28" s="69"/>
      <c r="G28" s="69">
        <f>'درآمد ناشی از تغییر قیمت اوراق '!K24</f>
        <v>-1768257259</v>
      </c>
      <c r="H28" s="69">
        <f>'درآمد ناشی ازفروش'!K25</f>
        <v>-51399821</v>
      </c>
      <c r="I28" s="325"/>
      <c r="J28" s="326">
        <f t="shared" si="3"/>
        <v>-1819657080</v>
      </c>
      <c r="K28" s="326"/>
      <c r="L28" s="327">
        <f t="shared" si="4"/>
        <v>3.2125180287581497E-3</v>
      </c>
      <c r="M28" s="267"/>
      <c r="N28" s="69">
        <f>'درآمد سود سهام'!T17</f>
        <v>47658300</v>
      </c>
      <c r="O28" s="69"/>
      <c r="P28" s="69">
        <f>'درآمد ناشی از تغییر قیمت اوراق '!R24</f>
        <v>-4563249521</v>
      </c>
      <c r="Q28" s="69">
        <f>'درآمد ناشی ازفروش'!S25</f>
        <v>-89734897</v>
      </c>
      <c r="R28" s="328">
        <f t="shared" si="0"/>
        <v>-4605326118</v>
      </c>
      <c r="S28" s="114"/>
      <c r="T28" s="327">
        <f>R28/درآمدها!$J$4</f>
        <v>3.7760047285961803E-3</v>
      </c>
      <c r="U28" s="266">
        <v>351960665</v>
      </c>
      <c r="V28" s="329">
        <f t="shared" si="1"/>
        <v>304302365</v>
      </c>
      <c r="W28" s="266"/>
      <c r="X28" s="329">
        <v>-39755770</v>
      </c>
      <c r="Y28" s="329">
        <f t="shared" si="2"/>
        <v>11644051</v>
      </c>
      <c r="Z28" s="266"/>
      <c r="AA28" s="266"/>
      <c r="AB28" s="266"/>
    </row>
    <row r="29" spans="1:28" s="133" customFormat="1" ht="42.75" customHeight="1">
      <c r="A29" s="65"/>
      <c r="B29" s="65" t="s">
        <v>255</v>
      </c>
      <c r="C29" s="324" t="s">
        <v>430</v>
      </c>
      <c r="D29" s="267"/>
      <c r="E29" s="69">
        <v>0</v>
      </c>
      <c r="F29" s="69"/>
      <c r="G29" s="69">
        <f>'درآمد ناشی از تغییر قیمت اوراق '!K25</f>
        <v>-17913368851</v>
      </c>
      <c r="H29" s="69">
        <f>'درآمد ناشی ازفروش'!K26</f>
        <v>-113304349</v>
      </c>
      <c r="I29" s="325"/>
      <c r="J29" s="326">
        <f t="shared" si="3"/>
        <v>-18026673200</v>
      </c>
      <c r="K29" s="326"/>
      <c r="L29" s="327">
        <f t="shared" si="4"/>
        <v>3.1825234155399965E-2</v>
      </c>
      <c r="M29" s="267"/>
      <c r="N29" s="69">
        <f>'درآمد سود سهام'!T18</f>
        <v>285327500</v>
      </c>
      <c r="O29" s="69"/>
      <c r="P29" s="69">
        <f>'درآمد ناشی از تغییر قیمت اوراق '!R25</f>
        <v>-15086970639</v>
      </c>
      <c r="Q29" s="69">
        <f>'درآمد ناشی ازفروش'!S26</f>
        <v>-28776913</v>
      </c>
      <c r="R29" s="328">
        <f t="shared" si="0"/>
        <v>-14830420052</v>
      </c>
      <c r="S29" s="114"/>
      <c r="T29" s="327">
        <f>R29/درآمدها!$J$4</f>
        <v>1.2159776486738612E-2</v>
      </c>
      <c r="U29" s="266">
        <v>0</v>
      </c>
      <c r="V29" s="329">
        <f t="shared" si="1"/>
        <v>-285327500</v>
      </c>
      <c r="W29" s="266"/>
      <c r="X29" s="329">
        <v>639150789</v>
      </c>
      <c r="Y29" s="329">
        <f t="shared" si="2"/>
        <v>752455138</v>
      </c>
      <c r="Z29" s="266"/>
      <c r="AA29" s="266"/>
      <c r="AB29" s="266"/>
    </row>
    <row r="30" spans="1:28" s="133" customFormat="1" ht="42.75" customHeight="1">
      <c r="A30" s="65"/>
      <c r="B30" s="65" t="s">
        <v>444</v>
      </c>
      <c r="C30" s="324" t="s">
        <v>211</v>
      </c>
      <c r="D30" s="267"/>
      <c r="E30" s="69">
        <v>0</v>
      </c>
      <c r="F30" s="69"/>
      <c r="G30" s="69">
        <f>'درآمد ناشی از تغییر قیمت اوراق '!K26</f>
        <v>-713569755</v>
      </c>
      <c r="H30" s="69">
        <f>'درآمد ناشی ازفروش'!K27</f>
        <v>-195493008</v>
      </c>
      <c r="I30" s="325"/>
      <c r="J30" s="326">
        <f t="shared" si="3"/>
        <v>-909062763</v>
      </c>
      <c r="K30" s="326"/>
      <c r="L30" s="327">
        <f t="shared" si="4"/>
        <v>1.6049070715072299E-3</v>
      </c>
      <c r="M30" s="267"/>
      <c r="N30" s="69">
        <v>0</v>
      </c>
      <c r="O30" s="69">
        <v>583937291</v>
      </c>
      <c r="P30" s="69">
        <f>'درآمد ناشی از تغییر قیمت اوراق '!R26</f>
        <v>-5283342976</v>
      </c>
      <c r="Q30" s="69">
        <f>'درآمد ناشی ازفروش'!S27</f>
        <v>-336944178</v>
      </c>
      <c r="R30" s="328">
        <f t="shared" si="0"/>
        <v>-5620287154</v>
      </c>
      <c r="S30" s="114"/>
      <c r="T30" s="327">
        <f>R30/درآمدها!$J$4</f>
        <v>4.608192845806271E-3</v>
      </c>
      <c r="U30" s="266">
        <v>0</v>
      </c>
      <c r="V30" s="329">
        <f t="shared" si="1"/>
        <v>0</v>
      </c>
      <c r="W30" s="266"/>
      <c r="X30" s="329">
        <v>211372581</v>
      </c>
      <c r="Y30" s="329">
        <f t="shared" si="2"/>
        <v>406865589</v>
      </c>
      <c r="Z30" s="266"/>
      <c r="AA30" s="266"/>
      <c r="AB30" s="266"/>
    </row>
    <row r="31" spans="1:28" s="133" customFormat="1" ht="42.75" customHeight="1">
      <c r="A31" s="65"/>
      <c r="B31" s="65" t="s">
        <v>445</v>
      </c>
      <c r="C31" s="324" t="s">
        <v>109</v>
      </c>
      <c r="D31" s="267"/>
      <c r="E31" s="69">
        <v>0</v>
      </c>
      <c r="F31" s="69"/>
      <c r="G31" s="69">
        <f>'درآمد ناشی از تغییر قیمت اوراق '!K27</f>
        <v>-711088671</v>
      </c>
      <c r="H31" s="69">
        <f>'درآمد ناشی ازفروش'!K28</f>
        <v>-90914698</v>
      </c>
      <c r="I31" s="325"/>
      <c r="J31" s="326">
        <f t="shared" si="3"/>
        <v>-802003369</v>
      </c>
      <c r="K31" s="326"/>
      <c r="L31" s="327">
        <f t="shared" si="4"/>
        <v>1.4158988033268747E-3</v>
      </c>
      <c r="M31" s="267"/>
      <c r="N31" s="69">
        <v>0</v>
      </c>
      <c r="O31" s="69"/>
      <c r="P31" s="69">
        <f>'درآمد ناشی از تغییر قیمت اوراق '!R27</f>
        <v>-8837185029</v>
      </c>
      <c r="Q31" s="69">
        <f>'درآمد ناشی ازفروش'!S28</f>
        <v>-237161762</v>
      </c>
      <c r="R31" s="328">
        <f t="shared" si="0"/>
        <v>-9074346791</v>
      </c>
      <c r="S31" s="114"/>
      <c r="T31" s="327">
        <f>R31/درآمدها!$J$4</f>
        <v>7.4402497269005722E-3</v>
      </c>
      <c r="U31" s="266">
        <v>0</v>
      </c>
      <c r="V31" s="329">
        <f t="shared" si="1"/>
        <v>0</v>
      </c>
      <c r="W31" s="266"/>
      <c r="X31" s="329">
        <v>-167666702</v>
      </c>
      <c r="Y31" s="329">
        <f t="shared" si="2"/>
        <v>-76752004</v>
      </c>
      <c r="Z31" s="266"/>
      <c r="AA31" s="266"/>
      <c r="AB31" s="266"/>
    </row>
    <row r="32" spans="1:28" s="133" customFormat="1" ht="42.75" customHeight="1">
      <c r="A32" s="65"/>
      <c r="B32" s="65" t="s">
        <v>256</v>
      </c>
      <c r="C32" s="324" t="s">
        <v>562</v>
      </c>
      <c r="D32" s="267"/>
      <c r="E32" s="69">
        <v>0</v>
      </c>
      <c r="F32" s="69"/>
      <c r="G32" s="69">
        <f>'درآمد ناشی از تغییر قیمت اوراق '!K28</f>
        <v>795181148</v>
      </c>
      <c r="H32" s="69">
        <f>'درآمد ناشی ازفروش'!K29</f>
        <v>-498638</v>
      </c>
      <c r="I32" s="325"/>
      <c r="J32" s="326">
        <f t="shared" si="3"/>
        <v>794682510</v>
      </c>
      <c r="K32" s="326"/>
      <c r="L32" s="327">
        <f t="shared" si="4"/>
        <v>-1.402974174954865E-3</v>
      </c>
      <c r="M32" s="267"/>
      <c r="N32" s="69">
        <v>0</v>
      </c>
      <c r="O32" s="69">
        <v>2555385486</v>
      </c>
      <c r="P32" s="69">
        <f>'درآمد ناشی از تغییر قیمت اوراق '!R28</f>
        <v>795181148</v>
      </c>
      <c r="Q32" s="69">
        <f>'درآمد ناشی ازفروش'!S29</f>
        <v>-498638</v>
      </c>
      <c r="R32" s="328">
        <f t="shared" si="0"/>
        <v>794682510</v>
      </c>
      <c r="S32" s="114"/>
      <c r="T32" s="327">
        <f>R32/درآمدها!$J$4</f>
        <v>-6.5157707371998994E-4</v>
      </c>
      <c r="U32" s="266">
        <v>411612890</v>
      </c>
      <c r="V32" s="329">
        <f t="shared" si="1"/>
        <v>411612890</v>
      </c>
      <c r="W32" s="266"/>
      <c r="X32" s="329">
        <v>217992007</v>
      </c>
      <c r="Y32" s="329">
        <f t="shared" si="2"/>
        <v>218490645</v>
      </c>
      <c r="Z32" s="266"/>
      <c r="AA32" s="266"/>
      <c r="AB32" s="266"/>
    </row>
    <row r="33" spans="1:28" s="133" customFormat="1" ht="42.75" customHeight="1">
      <c r="A33" s="65"/>
      <c r="B33" s="65" t="s">
        <v>257</v>
      </c>
      <c r="C33" s="324" t="s">
        <v>143</v>
      </c>
      <c r="D33" s="267"/>
      <c r="E33" s="69">
        <v>0</v>
      </c>
      <c r="F33" s="69"/>
      <c r="G33" s="69">
        <f>'درآمد ناشی از تغییر قیمت اوراق '!K29</f>
        <v>7034999794</v>
      </c>
      <c r="H33" s="69">
        <f>'درآمد ناشی ازفروش'!K30</f>
        <v>1006493</v>
      </c>
      <c r="I33" s="325"/>
      <c r="J33" s="326">
        <f t="shared" si="3"/>
        <v>7036006287</v>
      </c>
      <c r="K33" s="326"/>
      <c r="L33" s="327">
        <f t="shared" si="4"/>
        <v>-1.242173445528714E-2</v>
      </c>
      <c r="M33" s="267"/>
      <c r="N33" s="69">
        <f>'درآمد سود سهام'!T19</f>
        <v>2569638540</v>
      </c>
      <c r="O33" s="69"/>
      <c r="P33" s="69">
        <f>'درآمد ناشی از تغییر قیمت اوراق '!R29</f>
        <v>2628374374</v>
      </c>
      <c r="Q33" s="69">
        <f>'درآمد ناشی ازفروش'!S30</f>
        <v>-122802779</v>
      </c>
      <c r="R33" s="328">
        <f t="shared" si="0"/>
        <v>5075210135</v>
      </c>
      <c r="S33" s="114"/>
      <c r="T33" s="327">
        <f>R33/درآمدها!$J$4</f>
        <v>-4.1612726172586025E-3</v>
      </c>
      <c r="U33" s="266">
        <v>478121400</v>
      </c>
      <c r="V33" s="329">
        <f t="shared" si="1"/>
        <v>-2091517140</v>
      </c>
      <c r="W33" s="266"/>
      <c r="X33" s="329">
        <v>51824145</v>
      </c>
      <c r="Y33" s="329">
        <f t="shared" si="2"/>
        <v>50817652</v>
      </c>
      <c r="Z33" s="266"/>
      <c r="AA33" s="266"/>
      <c r="AB33" s="266"/>
    </row>
    <row r="34" spans="1:28" s="133" customFormat="1" ht="42.75" customHeight="1">
      <c r="A34" s="65"/>
      <c r="B34" s="65" t="s">
        <v>258</v>
      </c>
      <c r="C34" s="324" t="s">
        <v>91</v>
      </c>
      <c r="D34" s="267"/>
      <c r="E34" s="69">
        <f>'درآمد سود سهام'!N20</f>
        <v>0</v>
      </c>
      <c r="F34" s="69"/>
      <c r="G34" s="69">
        <f>'درآمد ناشی از تغییر قیمت اوراق '!K30</f>
        <v>-231087518</v>
      </c>
      <c r="H34" s="69">
        <f>'درآمد ناشی ازفروش'!K31</f>
        <v>-78363018</v>
      </c>
      <c r="I34" s="325"/>
      <c r="J34" s="326">
        <f t="shared" si="3"/>
        <v>-309450536</v>
      </c>
      <c r="K34" s="326"/>
      <c r="L34" s="327">
        <f t="shared" si="4"/>
        <v>5.4632020331483165E-4</v>
      </c>
      <c r="M34" s="267"/>
      <c r="N34" s="69">
        <f>'درآمد سود سهام'!T20</f>
        <v>336199597</v>
      </c>
      <c r="O34" s="69"/>
      <c r="P34" s="69">
        <f>'درآمد ناشی از تغییر قیمت اوراق '!R30</f>
        <v>-6833258747</v>
      </c>
      <c r="Q34" s="69">
        <f>'درآمد ناشی ازفروش'!S31</f>
        <v>-342380964</v>
      </c>
      <c r="R34" s="328">
        <f t="shared" si="0"/>
        <v>-6839440114</v>
      </c>
      <c r="S34" s="114"/>
      <c r="T34" s="327">
        <f>R34/درآمدها!$J$4</f>
        <v>5.6078022597518028E-3</v>
      </c>
      <c r="U34" s="266">
        <v>0</v>
      </c>
      <c r="V34" s="329">
        <f t="shared" si="1"/>
        <v>-336199597</v>
      </c>
      <c r="W34" s="266"/>
      <c r="X34" s="329">
        <v>-189023454</v>
      </c>
      <c r="Y34" s="329">
        <f t="shared" si="2"/>
        <v>-110660436</v>
      </c>
      <c r="Z34" s="266"/>
      <c r="AA34" s="266"/>
      <c r="AB34" s="266"/>
    </row>
    <row r="35" spans="1:28" s="133" customFormat="1" ht="42.75" customHeight="1">
      <c r="A35" s="65"/>
      <c r="B35" s="65" t="s">
        <v>411</v>
      </c>
      <c r="C35" s="324" t="s">
        <v>192</v>
      </c>
      <c r="D35" s="267"/>
      <c r="E35" s="69">
        <v>0</v>
      </c>
      <c r="F35" s="69"/>
      <c r="G35" s="69">
        <f>'درآمد ناشی از تغییر قیمت اوراق '!K31</f>
        <v>-2128221732</v>
      </c>
      <c r="H35" s="69">
        <f>'درآمد ناشی ازفروش'!K32</f>
        <v>-133762726</v>
      </c>
      <c r="I35" s="325"/>
      <c r="J35" s="326">
        <f t="shared" si="3"/>
        <v>-2261984458</v>
      </c>
      <c r="K35" s="326"/>
      <c r="L35" s="327">
        <f t="shared" si="4"/>
        <v>3.9934259767756526E-3</v>
      </c>
      <c r="M35" s="267"/>
      <c r="N35" s="69">
        <v>0</v>
      </c>
      <c r="O35" s="69"/>
      <c r="P35" s="69">
        <f>'درآمد ناشی از تغییر قیمت اوراق '!R31</f>
        <v>-12079856945</v>
      </c>
      <c r="Q35" s="69">
        <f>'درآمد ناشی ازفروش'!S32</f>
        <v>-627084131</v>
      </c>
      <c r="R35" s="328">
        <f t="shared" si="0"/>
        <v>-12706941076</v>
      </c>
      <c r="S35" s="114"/>
      <c r="T35" s="327">
        <f>R35/درآمدها!$J$4</f>
        <v>1.0418690959025159E-2</v>
      </c>
      <c r="U35" s="266">
        <v>0</v>
      </c>
      <c r="V35" s="329">
        <f t="shared" si="1"/>
        <v>0</v>
      </c>
      <c r="W35" s="266"/>
      <c r="X35" s="329">
        <v>-36129911</v>
      </c>
      <c r="Y35" s="329">
        <f t="shared" si="2"/>
        <v>97632815</v>
      </c>
      <c r="Z35" s="266"/>
      <c r="AA35" s="266"/>
      <c r="AB35" s="266"/>
    </row>
    <row r="36" spans="1:28" s="133" customFormat="1" ht="42.75" customHeight="1">
      <c r="A36" s="65"/>
      <c r="B36" s="65" t="s">
        <v>259</v>
      </c>
      <c r="C36" s="324" t="s">
        <v>107</v>
      </c>
      <c r="D36" s="267"/>
      <c r="E36" s="69">
        <v>0</v>
      </c>
      <c r="F36" s="69"/>
      <c r="G36" s="69">
        <f>'درآمد ناشی از تغییر قیمت اوراق '!K32</f>
        <v>1692367244</v>
      </c>
      <c r="H36" s="69">
        <f>'درآمد ناشی ازفروش'!K33</f>
        <v>156533681</v>
      </c>
      <c r="I36" s="325"/>
      <c r="J36" s="326">
        <f t="shared" si="3"/>
        <v>1848900925</v>
      </c>
      <c r="K36" s="326"/>
      <c r="L36" s="327">
        <f t="shared" si="4"/>
        <v>-3.2641466462187039E-3</v>
      </c>
      <c r="M36" s="267"/>
      <c r="N36" s="69">
        <v>0</v>
      </c>
      <c r="O36" s="69">
        <v>646768665</v>
      </c>
      <c r="P36" s="69">
        <f>'درآمد ناشی از تغییر قیمت اوراق '!R32</f>
        <v>4424119909</v>
      </c>
      <c r="Q36" s="69">
        <f>'درآمد ناشی ازفروش'!S33</f>
        <v>183717638</v>
      </c>
      <c r="R36" s="328">
        <f t="shared" si="0"/>
        <v>4607837547</v>
      </c>
      <c r="S36" s="114"/>
      <c r="T36" s="327">
        <f>R36/درآمدها!$J$4</f>
        <v>-3.7780639025909312E-3</v>
      </c>
      <c r="U36" s="266">
        <v>0</v>
      </c>
      <c r="V36" s="329">
        <f t="shared" si="1"/>
        <v>0</v>
      </c>
      <c r="W36" s="266"/>
      <c r="X36" s="329">
        <v>158010935</v>
      </c>
      <c r="Y36" s="329">
        <f t="shared" si="2"/>
        <v>1477254</v>
      </c>
      <c r="Z36" s="266"/>
      <c r="AA36" s="266"/>
      <c r="AB36" s="266"/>
    </row>
    <row r="37" spans="1:28" s="133" customFormat="1" ht="42.75" customHeight="1">
      <c r="A37" s="65"/>
      <c r="B37" s="65" t="s">
        <v>260</v>
      </c>
      <c r="C37" s="324" t="s">
        <v>473</v>
      </c>
      <c r="D37" s="267"/>
      <c r="E37" s="69">
        <v>0</v>
      </c>
      <c r="F37" s="69"/>
      <c r="G37" s="69">
        <f>'درآمد ناشی از تغییر قیمت اوراق '!K33</f>
        <v>8850437566</v>
      </c>
      <c r="H37" s="69">
        <f>'درآمد ناشی ازفروش'!K34</f>
        <v>20859757</v>
      </c>
      <c r="I37" s="325"/>
      <c r="J37" s="326">
        <f t="shared" si="3"/>
        <v>8871297323</v>
      </c>
      <c r="K37" s="326"/>
      <c r="L37" s="327">
        <f t="shared" si="4"/>
        <v>-1.5661853489785785E-2</v>
      </c>
      <c r="M37" s="267"/>
      <c r="N37" s="69">
        <v>0</v>
      </c>
      <c r="O37" s="69">
        <v>3981620508</v>
      </c>
      <c r="P37" s="69">
        <f>'درآمد ناشی از تغییر قیمت اوراق '!R33</f>
        <v>12593107006</v>
      </c>
      <c r="Q37" s="69">
        <f>'درآمد ناشی ازفروش'!S34</f>
        <v>240149868</v>
      </c>
      <c r="R37" s="328">
        <f t="shared" si="0"/>
        <v>12833256874</v>
      </c>
      <c r="S37" s="114"/>
      <c r="T37" s="327">
        <f>R37/درآمدها!$J$4</f>
        <v>-1.0522259965502281E-2</v>
      </c>
      <c r="U37" s="266">
        <v>0</v>
      </c>
      <c r="V37" s="329">
        <f t="shared" si="1"/>
        <v>0</v>
      </c>
      <c r="W37" s="266"/>
      <c r="X37" s="329">
        <v>109163575</v>
      </c>
      <c r="Y37" s="329">
        <f t="shared" si="2"/>
        <v>88303818</v>
      </c>
      <c r="Z37" s="266"/>
      <c r="AA37" s="266"/>
      <c r="AB37" s="266"/>
    </row>
    <row r="38" spans="1:28" s="133" customFormat="1" ht="42.75" customHeight="1">
      <c r="A38" s="65"/>
      <c r="B38" s="65" t="s">
        <v>261</v>
      </c>
      <c r="C38" s="324" t="s">
        <v>237</v>
      </c>
      <c r="D38" s="267"/>
      <c r="E38" s="69">
        <f>'درآمد سود سهام'!N21</f>
        <v>0</v>
      </c>
      <c r="F38" s="69"/>
      <c r="G38" s="69">
        <f>'درآمد ناشی از تغییر قیمت اوراق '!K34</f>
        <v>-474055511</v>
      </c>
      <c r="H38" s="69">
        <f>'درآمد ناشی ازفروش'!K35</f>
        <v>-32632101</v>
      </c>
      <c r="I38" s="325"/>
      <c r="J38" s="326">
        <f t="shared" si="3"/>
        <v>-506687612</v>
      </c>
      <c r="K38" s="326"/>
      <c r="L38" s="327">
        <f t="shared" si="4"/>
        <v>8.9453288006244248E-4</v>
      </c>
      <c r="M38" s="267"/>
      <c r="N38" s="69">
        <f>'درآمد سود سهام'!T21</f>
        <v>601548752</v>
      </c>
      <c r="O38" s="69">
        <v>336199597</v>
      </c>
      <c r="P38" s="69">
        <f>'درآمد ناشی از تغییر قیمت اوراق '!R34</f>
        <v>-3033836112</v>
      </c>
      <c r="Q38" s="69">
        <f>'درآمد ناشی ازفروش'!S35</f>
        <v>-123258442</v>
      </c>
      <c r="R38" s="328">
        <f t="shared" si="0"/>
        <v>-2555545802</v>
      </c>
      <c r="S38" s="114"/>
      <c r="T38" s="327">
        <f>R38/درآمدها!$J$4</f>
        <v>2.095346298013486E-3</v>
      </c>
      <c r="U38" s="266">
        <v>1243254200</v>
      </c>
      <c r="V38" s="329">
        <f t="shared" si="1"/>
        <v>641705448</v>
      </c>
      <c r="W38" s="266"/>
      <c r="X38" s="329">
        <v>395339920</v>
      </c>
      <c r="Y38" s="329">
        <f t="shared" si="2"/>
        <v>427972021</v>
      </c>
      <c r="Z38" s="266"/>
      <c r="AA38" s="266"/>
      <c r="AB38" s="266"/>
    </row>
    <row r="39" spans="1:28" s="133" customFormat="1" ht="42.75" customHeight="1">
      <c r="A39" s="65"/>
      <c r="B39" s="65" t="s">
        <v>262</v>
      </c>
      <c r="C39" s="324" t="s">
        <v>105</v>
      </c>
      <c r="D39" s="267"/>
      <c r="E39" s="69">
        <f>'درآمد سود سهام'!N22</f>
        <v>0</v>
      </c>
      <c r="F39" s="69"/>
      <c r="G39" s="69">
        <f>'درآمد ناشی از تغییر قیمت اوراق '!K35</f>
        <v>-6102924513</v>
      </c>
      <c r="H39" s="69">
        <f>'درآمد ناشی ازفروش'!K36</f>
        <v>-38115787</v>
      </c>
      <c r="I39" s="325"/>
      <c r="J39" s="326">
        <f t="shared" si="3"/>
        <v>-6141040300</v>
      </c>
      <c r="K39" s="326"/>
      <c r="L39" s="327">
        <f t="shared" si="4"/>
        <v>1.0841714571341298E-2</v>
      </c>
      <c r="M39" s="267"/>
      <c r="N39" s="69">
        <f>'درآمد سود سهام'!T22</f>
        <v>5252656877</v>
      </c>
      <c r="O39" s="69">
        <v>2356659734</v>
      </c>
      <c r="P39" s="69">
        <f>'درآمد ناشی از تغییر قیمت اوراق '!R35</f>
        <v>-5705692350</v>
      </c>
      <c r="Q39" s="69">
        <f>'درآمد ناشی ازفروش'!S36</f>
        <v>-63691062</v>
      </c>
      <c r="R39" s="328">
        <f t="shared" si="0"/>
        <v>-516726535</v>
      </c>
      <c r="S39" s="114"/>
      <c r="T39" s="327">
        <f>R39/درآمدها!$J$4</f>
        <v>4.2367506438359891E-4</v>
      </c>
      <c r="U39" s="266">
        <v>0</v>
      </c>
      <c r="V39" s="329">
        <f t="shared" si="1"/>
        <v>-5252656877</v>
      </c>
      <c r="W39" s="266"/>
      <c r="X39" s="329">
        <v>25933379</v>
      </c>
      <c r="Y39" s="329">
        <f t="shared" si="2"/>
        <v>64049166</v>
      </c>
      <c r="Z39" s="266"/>
      <c r="AA39" s="266"/>
      <c r="AB39" s="266"/>
    </row>
    <row r="40" spans="1:28" s="133" customFormat="1" ht="42.75" customHeight="1">
      <c r="A40" s="65"/>
      <c r="B40" s="65" t="s">
        <v>263</v>
      </c>
      <c r="C40" s="324" t="s">
        <v>111</v>
      </c>
      <c r="D40" s="267"/>
      <c r="E40" s="69">
        <v>0</v>
      </c>
      <c r="F40" s="69"/>
      <c r="G40" s="69">
        <f>'درآمد ناشی از تغییر قیمت اوراق '!K36</f>
        <v>-184432838</v>
      </c>
      <c r="H40" s="69">
        <f>'درآمد ناشی ازفروش'!K37</f>
        <v>-331914692</v>
      </c>
      <c r="I40" s="325"/>
      <c r="J40" s="326">
        <f t="shared" si="3"/>
        <v>-516347530</v>
      </c>
      <c r="K40" s="326"/>
      <c r="L40" s="327">
        <f t="shared" si="4"/>
        <v>9.1158700584933268E-4</v>
      </c>
      <c r="M40" s="267"/>
      <c r="N40" s="69">
        <v>0</v>
      </c>
      <c r="O40" s="69"/>
      <c r="P40" s="69">
        <f>'درآمد ناشی از تغییر قیمت اوراق '!R36</f>
        <v>-2189160568</v>
      </c>
      <c r="Q40" s="69">
        <f>'درآمد ناشی ازفروش'!S37</f>
        <v>-347236971</v>
      </c>
      <c r="R40" s="328">
        <f t="shared" si="0"/>
        <v>-2536397539</v>
      </c>
      <c r="S40" s="114"/>
      <c r="T40" s="327">
        <f>R40/درآمدها!$J$4</f>
        <v>2.079646230357082E-3</v>
      </c>
      <c r="U40" s="266">
        <v>0</v>
      </c>
      <c r="V40" s="329">
        <f t="shared" si="1"/>
        <v>0</v>
      </c>
      <c r="W40" s="266"/>
      <c r="X40" s="329">
        <v>21613218</v>
      </c>
      <c r="Y40" s="329">
        <f t="shared" si="2"/>
        <v>353527910</v>
      </c>
      <c r="Z40" s="266"/>
      <c r="AA40" s="266"/>
      <c r="AB40" s="266"/>
    </row>
    <row r="41" spans="1:28" s="133" customFormat="1" ht="42.75" customHeight="1">
      <c r="A41" s="65"/>
      <c r="B41" s="65" t="s">
        <v>264</v>
      </c>
      <c r="C41" s="324" t="s">
        <v>483</v>
      </c>
      <c r="D41" s="267"/>
      <c r="E41" s="69">
        <v>0</v>
      </c>
      <c r="F41" s="69"/>
      <c r="G41" s="69">
        <f>'درآمد ناشی از تغییر قیمت اوراق '!K37</f>
        <v>-268810410</v>
      </c>
      <c r="H41" s="69">
        <f>'درآمد ناشی ازفروش'!K38</f>
        <v>13528591</v>
      </c>
      <c r="I41" s="325"/>
      <c r="J41" s="326">
        <f t="shared" si="3"/>
        <v>-255281819</v>
      </c>
      <c r="K41" s="326"/>
      <c r="L41" s="327">
        <f t="shared" si="4"/>
        <v>4.5068790980753076E-4</v>
      </c>
      <c r="M41" s="267"/>
      <c r="N41" s="69">
        <v>0</v>
      </c>
      <c r="O41" s="69"/>
      <c r="P41" s="69">
        <f>'درآمد ناشی از تغییر قیمت اوراق '!R37</f>
        <v>1677683113</v>
      </c>
      <c r="Q41" s="69">
        <f>'درآمد ناشی ازفروش'!S38</f>
        <v>62008416</v>
      </c>
      <c r="R41" s="328">
        <f t="shared" si="0"/>
        <v>1739691529</v>
      </c>
      <c r="S41" s="114"/>
      <c r="T41" s="327">
        <f>R41/درآمدها!$J$4</f>
        <v>-1.4264100459959476E-3</v>
      </c>
      <c r="U41" s="266">
        <v>0</v>
      </c>
      <c r="V41" s="329">
        <f t="shared" si="1"/>
        <v>0</v>
      </c>
      <c r="W41" s="266"/>
      <c r="X41" s="329">
        <v>6963707</v>
      </c>
      <c r="Y41" s="329">
        <f t="shared" si="2"/>
        <v>-6564884</v>
      </c>
      <c r="Z41" s="266"/>
      <c r="AA41" s="266"/>
      <c r="AB41" s="266"/>
    </row>
    <row r="42" spans="1:28" s="133" customFormat="1" ht="42.75" customHeight="1">
      <c r="A42" s="65"/>
      <c r="B42" s="65" t="s">
        <v>265</v>
      </c>
      <c r="C42" s="324" t="s">
        <v>235</v>
      </c>
      <c r="D42" s="267"/>
      <c r="E42" s="69">
        <v>0</v>
      </c>
      <c r="F42" s="69"/>
      <c r="G42" s="69">
        <f>'درآمد ناشی از تغییر قیمت اوراق '!K38</f>
        <v>-2218940877</v>
      </c>
      <c r="H42" s="69">
        <f>'درآمد ناشی ازفروش'!K39</f>
        <v>-24205383</v>
      </c>
      <c r="I42" s="325"/>
      <c r="J42" s="326">
        <f t="shared" si="3"/>
        <v>-2243146260</v>
      </c>
      <c r="K42" s="326"/>
      <c r="L42" s="327">
        <f t="shared" si="4"/>
        <v>3.9601680341833506E-3</v>
      </c>
      <c r="M42" s="267"/>
      <c r="N42" s="69">
        <v>0</v>
      </c>
      <c r="O42" s="69">
        <v>1000000000</v>
      </c>
      <c r="P42" s="69">
        <f>'درآمد ناشی از تغییر قیمت اوراق '!R38</f>
        <v>-5400502131</v>
      </c>
      <c r="Q42" s="69">
        <f>'درآمد ناشی ازفروش'!S39</f>
        <v>-181579081</v>
      </c>
      <c r="R42" s="328">
        <f t="shared" si="0"/>
        <v>-5582081212</v>
      </c>
      <c r="S42" s="114"/>
      <c r="T42" s="327">
        <f>R42/درآمدها!$J$4</f>
        <v>4.5768669822396054E-3</v>
      </c>
      <c r="U42" s="266">
        <v>3995116450</v>
      </c>
      <c r="V42" s="329">
        <f t="shared" si="1"/>
        <v>3995116450</v>
      </c>
      <c r="W42" s="266"/>
      <c r="X42" s="329">
        <v>4354077818</v>
      </c>
      <c r="Y42" s="329">
        <f t="shared" si="2"/>
        <v>4378283201</v>
      </c>
      <c r="Z42" s="266"/>
      <c r="AA42" s="266"/>
      <c r="AB42" s="266"/>
    </row>
    <row r="43" spans="1:28" s="133" customFormat="1" ht="42.75" customHeight="1">
      <c r="A43" s="65"/>
      <c r="B43" s="65" t="s">
        <v>266</v>
      </c>
      <c r="C43" s="324" t="s">
        <v>563</v>
      </c>
      <c r="D43" s="267"/>
      <c r="E43" s="69">
        <v>0</v>
      </c>
      <c r="F43" s="69"/>
      <c r="G43" s="69">
        <f>'درآمد ناشی از تغییر قیمت اوراق '!K39</f>
        <v>-41465851</v>
      </c>
      <c r="H43" s="69">
        <f>'درآمد ناشی ازفروش'!K40</f>
        <v>-649841</v>
      </c>
      <c r="I43" s="325"/>
      <c r="J43" s="326">
        <f t="shared" si="3"/>
        <v>-42115692</v>
      </c>
      <c r="K43" s="326"/>
      <c r="L43" s="327">
        <f t="shared" si="4"/>
        <v>7.4353251132144849E-5</v>
      </c>
      <c r="M43" s="267"/>
      <c r="N43" s="69">
        <v>0</v>
      </c>
      <c r="O43" s="69"/>
      <c r="P43" s="69">
        <f>'درآمد ناشی از تغییر قیمت اوراق '!R39</f>
        <v>-41465851</v>
      </c>
      <c r="Q43" s="69">
        <f>'درآمد ناشی ازفروش'!S40</f>
        <v>-649841</v>
      </c>
      <c r="R43" s="328">
        <f t="shared" si="0"/>
        <v>-42115692</v>
      </c>
      <c r="S43" s="114"/>
      <c r="T43" s="327">
        <f>R43/درآمدها!$J$4</f>
        <v>3.4531550657950673E-5</v>
      </c>
      <c r="U43" s="266">
        <v>203006280</v>
      </c>
      <c r="V43" s="329">
        <f t="shared" si="1"/>
        <v>203006280</v>
      </c>
      <c r="W43" s="266"/>
      <c r="X43" s="329">
        <v>0</v>
      </c>
      <c r="Y43" s="329">
        <f t="shared" si="2"/>
        <v>649841</v>
      </c>
      <c r="Z43" s="266"/>
      <c r="AA43" s="266"/>
      <c r="AB43" s="266"/>
    </row>
    <row r="44" spans="1:28" s="133" customFormat="1" ht="42.75" customHeight="1">
      <c r="A44" s="65"/>
      <c r="B44" s="65" t="s">
        <v>267</v>
      </c>
      <c r="C44" s="324" t="s">
        <v>88</v>
      </c>
      <c r="D44" s="267"/>
      <c r="E44" s="69">
        <v>0</v>
      </c>
      <c r="F44" s="69"/>
      <c r="G44" s="69">
        <f>'درآمد ناشی از تغییر قیمت اوراق '!K40</f>
        <v>910556548</v>
      </c>
      <c r="H44" s="69">
        <f>'درآمد ناشی ازفروش'!K41</f>
        <v>10100735</v>
      </c>
      <c r="I44" s="325"/>
      <c r="J44" s="326">
        <f t="shared" si="3"/>
        <v>920657283</v>
      </c>
      <c r="K44" s="326"/>
      <c r="L44" s="327">
        <f t="shared" si="4"/>
        <v>-1.6253766451121625E-3</v>
      </c>
      <c r="M44" s="267"/>
      <c r="N44" s="69">
        <v>0</v>
      </c>
      <c r="O44" s="69">
        <v>634278179</v>
      </c>
      <c r="P44" s="69">
        <f>'درآمد ناشی از تغییر قیمت اوراق '!R40</f>
        <v>910556548</v>
      </c>
      <c r="Q44" s="69">
        <f>'درآمد ناشی ازفروش'!S41</f>
        <v>10100735</v>
      </c>
      <c r="R44" s="328">
        <f t="shared" si="0"/>
        <v>920657283</v>
      </c>
      <c r="S44" s="114"/>
      <c r="T44" s="327">
        <f>R44/درآمدها!$J$4</f>
        <v>-7.5486646655421755E-4</v>
      </c>
      <c r="U44" s="266">
        <v>3855594000</v>
      </c>
      <c r="V44" s="329">
        <f t="shared" si="1"/>
        <v>3855594000</v>
      </c>
      <c r="W44" s="266"/>
      <c r="X44" s="329">
        <v>5010716726</v>
      </c>
      <c r="Y44" s="329">
        <f t="shared" si="2"/>
        <v>5000615991</v>
      </c>
      <c r="Z44" s="266"/>
      <c r="AA44" s="266"/>
      <c r="AB44" s="266"/>
    </row>
    <row r="45" spans="1:28" s="133" customFormat="1" ht="42.75" customHeight="1">
      <c r="A45" s="65"/>
      <c r="B45" s="65" t="s">
        <v>268</v>
      </c>
      <c r="C45" s="324" t="s">
        <v>475</v>
      </c>
      <c r="D45" s="267"/>
      <c r="E45" s="69">
        <f>'درآمد سود سهام'!N23</f>
        <v>0</v>
      </c>
      <c r="F45" s="69"/>
      <c r="G45" s="69">
        <f>'درآمد ناشی از تغییر قیمت اوراق '!K41</f>
        <v>-16884551680</v>
      </c>
      <c r="H45" s="69">
        <f>'درآمد ناشی ازفروش'!K42</f>
        <v>-873387343</v>
      </c>
      <c r="I45" s="325"/>
      <c r="J45" s="326">
        <f t="shared" si="3"/>
        <v>-17757939023</v>
      </c>
      <c r="K45" s="326"/>
      <c r="L45" s="327">
        <f t="shared" si="4"/>
        <v>3.1350796747360431E-2</v>
      </c>
      <c r="M45" s="267"/>
      <c r="N45" s="69">
        <f>'درآمد سود سهام'!T23</f>
        <v>29979313516</v>
      </c>
      <c r="O45" s="69"/>
      <c r="P45" s="69">
        <f>'درآمد ناشی از تغییر قیمت اوراق '!R41</f>
        <v>-80056280503</v>
      </c>
      <c r="Q45" s="69">
        <f>'درآمد ناشی ازفروش'!S42</f>
        <v>-963425434</v>
      </c>
      <c r="R45" s="328">
        <f t="shared" si="0"/>
        <v>-51040392421</v>
      </c>
      <c r="S45" s="114"/>
      <c r="T45" s="327">
        <f>R45/درآمدها!$J$4</f>
        <v>4.1849102146711566E-2</v>
      </c>
      <c r="U45" s="266">
        <v>1359850000</v>
      </c>
      <c r="V45" s="329">
        <f t="shared" si="1"/>
        <v>-28619463516</v>
      </c>
      <c r="W45" s="266"/>
      <c r="X45" s="329">
        <v>93944865</v>
      </c>
      <c r="Y45" s="329">
        <f t="shared" si="2"/>
        <v>967332208</v>
      </c>
      <c r="Z45" s="266"/>
      <c r="AA45" s="266"/>
      <c r="AB45" s="266"/>
    </row>
    <row r="46" spans="1:28" s="133" customFormat="1" ht="42.75" customHeight="1">
      <c r="A46" s="65"/>
      <c r="B46" s="65" t="s">
        <v>269</v>
      </c>
      <c r="C46" s="324" t="s">
        <v>500</v>
      </c>
      <c r="D46" s="267"/>
      <c r="E46" s="69">
        <v>0</v>
      </c>
      <c r="F46" s="69"/>
      <c r="G46" s="69">
        <f>'درآمد ناشی از تغییر قیمت اوراق '!K42</f>
        <v>853319546</v>
      </c>
      <c r="H46" s="69">
        <f>'درآمد ناشی ازفروش'!K43</f>
        <v>-23138869</v>
      </c>
      <c r="I46" s="325"/>
      <c r="J46" s="326">
        <f t="shared" si="3"/>
        <v>830180677</v>
      </c>
      <c r="K46" s="326"/>
      <c r="L46" s="327">
        <f t="shared" si="4"/>
        <v>-1.4656445004402401E-3</v>
      </c>
      <c r="M46" s="267"/>
      <c r="N46" s="69">
        <v>0</v>
      </c>
      <c r="O46" s="69"/>
      <c r="P46" s="69">
        <f>'درآمد ناشی از تغییر قیمت اوراق '!R42</f>
        <v>-2881086842</v>
      </c>
      <c r="Q46" s="69">
        <f>'درآمد ناشی ازفروش'!S43</f>
        <v>-62685034</v>
      </c>
      <c r="R46" s="328">
        <f t="shared" si="0"/>
        <v>-2943771876</v>
      </c>
      <c r="S46" s="114"/>
      <c r="T46" s="327">
        <f>R46/درآمدها!$J$4</f>
        <v>2.4136611043110603E-3</v>
      </c>
      <c r="U46" s="266">
        <v>405581250</v>
      </c>
      <c r="V46" s="329">
        <f t="shared" si="1"/>
        <v>405581250</v>
      </c>
      <c r="W46" s="266"/>
      <c r="X46" s="329">
        <v>30766133</v>
      </c>
      <c r="Y46" s="329">
        <f t="shared" si="2"/>
        <v>53905002</v>
      </c>
      <c r="Z46" s="266"/>
      <c r="AA46" s="266"/>
      <c r="AB46" s="266"/>
    </row>
    <row r="47" spans="1:28" s="133" customFormat="1" ht="42.75" customHeight="1">
      <c r="A47" s="65"/>
      <c r="B47" s="65" t="s">
        <v>270</v>
      </c>
      <c r="C47" s="324" t="s">
        <v>564</v>
      </c>
      <c r="D47" s="267"/>
      <c r="E47" s="69">
        <v>0</v>
      </c>
      <c r="F47" s="69"/>
      <c r="G47" s="69">
        <f>'درآمد ناشی از تغییر قیمت اوراق '!K43</f>
        <v>-2901850956</v>
      </c>
      <c r="H47" s="69">
        <f>'درآمد ناشی ازفروش'!K44</f>
        <v>-31347583</v>
      </c>
      <c r="I47" s="325"/>
      <c r="J47" s="326">
        <f t="shared" si="3"/>
        <v>-2933198539</v>
      </c>
      <c r="K47" s="326"/>
      <c r="L47" s="327">
        <f t="shared" si="4"/>
        <v>5.1784225126992418E-3</v>
      </c>
      <c r="M47" s="267"/>
      <c r="N47" s="69">
        <v>0</v>
      </c>
      <c r="O47" s="69">
        <v>668566169</v>
      </c>
      <c r="P47" s="69">
        <f>'درآمد ناشی از تغییر قیمت اوراق '!R43</f>
        <v>-2901850956</v>
      </c>
      <c r="Q47" s="69">
        <f>'درآمد ناشی ازفروش'!S44</f>
        <v>-31347583</v>
      </c>
      <c r="R47" s="328">
        <f t="shared" si="0"/>
        <v>-2933198539</v>
      </c>
      <c r="S47" s="114"/>
      <c r="T47" s="327">
        <f>R47/درآمدها!$J$4</f>
        <v>2.4049918006643555E-3</v>
      </c>
      <c r="U47" s="266">
        <v>0</v>
      </c>
      <c r="V47" s="329">
        <f t="shared" si="1"/>
        <v>0</v>
      </c>
      <c r="W47" s="266"/>
      <c r="X47" s="329">
        <v>-206664387</v>
      </c>
      <c r="Y47" s="329">
        <f t="shared" si="2"/>
        <v>-175316804</v>
      </c>
      <c r="Z47" s="266"/>
      <c r="AA47" s="266"/>
      <c r="AB47" s="266"/>
    </row>
    <row r="48" spans="1:28" s="133" customFormat="1" ht="42.75" customHeight="1">
      <c r="A48" s="65"/>
      <c r="B48" s="65" t="s">
        <v>271</v>
      </c>
      <c r="C48" s="324" t="s">
        <v>180</v>
      </c>
      <c r="D48" s="267"/>
      <c r="E48" s="69">
        <f>'درآمد سود سهام'!N24</f>
        <v>0</v>
      </c>
      <c r="F48" s="69"/>
      <c r="G48" s="69">
        <f>'درآمد ناشی از تغییر قیمت اوراق '!K44</f>
        <v>-2385562185</v>
      </c>
      <c r="H48" s="69">
        <f>'درآمد ناشی ازفروش'!K45</f>
        <v>-2884281921</v>
      </c>
      <c r="I48" s="325"/>
      <c r="J48" s="326">
        <f t="shared" si="3"/>
        <v>-5269844106</v>
      </c>
      <c r="K48" s="326"/>
      <c r="L48" s="327">
        <f t="shared" si="4"/>
        <v>9.3036591264052202E-3</v>
      </c>
      <c r="M48" s="267"/>
      <c r="N48" s="69">
        <f>'درآمد سود سهام'!T24</f>
        <v>17469542000</v>
      </c>
      <c r="O48" s="69">
        <v>36610680</v>
      </c>
      <c r="P48" s="69">
        <f>'درآمد ناشی از تغییر قیمت اوراق '!R44</f>
        <v>-34961234744</v>
      </c>
      <c r="Q48" s="69">
        <f>'درآمد ناشی ازفروش'!S45</f>
        <v>-10636179443</v>
      </c>
      <c r="R48" s="328">
        <f t="shared" si="0"/>
        <v>-28127872187</v>
      </c>
      <c r="S48" s="114"/>
      <c r="T48" s="327">
        <f>R48/درآمدها!$J$4</f>
        <v>2.3062640008995987E-2</v>
      </c>
      <c r="U48" s="266">
        <v>1119769000</v>
      </c>
      <c r="V48" s="329">
        <f t="shared" si="1"/>
        <v>-16349773000</v>
      </c>
      <c r="W48" s="266"/>
      <c r="X48" s="329">
        <v>37277946</v>
      </c>
      <c r="Y48" s="329">
        <f t="shared" si="2"/>
        <v>2921559867</v>
      </c>
      <c r="Z48" s="266"/>
      <c r="AA48" s="266"/>
      <c r="AB48" s="266"/>
    </row>
    <row r="49" spans="1:28" s="133" customFormat="1" ht="42.75" customHeight="1">
      <c r="A49" s="65"/>
      <c r="B49" s="65" t="s">
        <v>446</v>
      </c>
      <c r="C49" s="324" t="s">
        <v>210</v>
      </c>
      <c r="D49" s="267"/>
      <c r="E49" s="69">
        <v>0</v>
      </c>
      <c r="F49" s="69"/>
      <c r="G49" s="69">
        <f>'درآمد ناشی از تغییر قیمت اوراق '!K45</f>
        <v>-577942387</v>
      </c>
      <c r="H49" s="69">
        <f>'درآمد ناشی ازفروش'!K46</f>
        <v>-63423083</v>
      </c>
      <c r="I49" s="325"/>
      <c r="J49" s="326">
        <f t="shared" si="3"/>
        <v>-641365470</v>
      </c>
      <c r="K49" s="326"/>
      <c r="L49" s="327">
        <f t="shared" si="4"/>
        <v>1.1323002328537332E-3</v>
      </c>
      <c r="M49" s="267"/>
      <c r="N49" s="69">
        <v>0</v>
      </c>
      <c r="O49" s="69"/>
      <c r="P49" s="69">
        <f>'درآمد ناشی از تغییر قیمت اوراق '!R45</f>
        <v>-5674418757</v>
      </c>
      <c r="Q49" s="69">
        <f>'درآمد ناشی ازفروش'!S46</f>
        <v>-152756975</v>
      </c>
      <c r="R49" s="328">
        <f t="shared" si="0"/>
        <v>-5827175732</v>
      </c>
      <c r="S49" s="114"/>
      <c r="T49" s="327">
        <f>R49/درآمدها!$J$4</f>
        <v>4.7778251864492409E-3</v>
      </c>
      <c r="U49" s="266">
        <v>15886849</v>
      </c>
      <c r="V49" s="329">
        <f t="shared" si="1"/>
        <v>15886849</v>
      </c>
      <c r="W49" s="266"/>
      <c r="X49" s="329">
        <v>-17134498</v>
      </c>
      <c r="Y49" s="329">
        <f t="shared" si="2"/>
        <v>46288585</v>
      </c>
      <c r="Z49" s="266"/>
      <c r="AA49" s="266"/>
      <c r="AB49" s="266"/>
    </row>
    <row r="50" spans="1:28" s="133" customFormat="1" ht="42.75" customHeight="1">
      <c r="A50" s="65"/>
      <c r="B50" s="65"/>
      <c r="C50" s="324" t="s">
        <v>501</v>
      </c>
      <c r="D50" s="267"/>
      <c r="E50" s="69">
        <v>0</v>
      </c>
      <c r="F50" s="69"/>
      <c r="G50" s="69">
        <f>'درآمد ناشی از تغییر قیمت اوراق '!K46</f>
        <v>-3194525821</v>
      </c>
      <c r="H50" s="69">
        <f>'درآمد ناشی ازفروش'!K47</f>
        <v>-37162583</v>
      </c>
      <c r="I50" s="325"/>
      <c r="J50" s="326">
        <f t="shared" si="3"/>
        <v>-3231688404</v>
      </c>
      <c r="K50" s="326"/>
      <c r="L50" s="327">
        <f t="shared" si="4"/>
        <v>5.7053921726717052E-3</v>
      </c>
      <c r="M50" s="267"/>
      <c r="N50" s="69">
        <v>0</v>
      </c>
      <c r="O50" s="69"/>
      <c r="P50" s="69">
        <f>'درآمد ناشی از تغییر قیمت اوراق '!R46</f>
        <v>-3363916283</v>
      </c>
      <c r="Q50" s="69">
        <f>'درآمد ناشی ازفروش'!S47</f>
        <v>-37162583</v>
      </c>
      <c r="R50" s="328">
        <f t="shared" si="0"/>
        <v>-3401078866</v>
      </c>
      <c r="S50" s="114"/>
      <c r="T50" s="327">
        <f>R50/درآمدها!$J$4</f>
        <v>2.7886168213255152E-3</v>
      </c>
      <c r="U50" s="266"/>
      <c r="V50" s="329"/>
      <c r="W50" s="266"/>
      <c r="X50" s="329"/>
      <c r="Y50" s="329"/>
      <c r="Z50" s="266"/>
      <c r="AA50" s="266"/>
      <c r="AB50" s="266"/>
    </row>
    <row r="51" spans="1:28" s="133" customFormat="1" ht="42.75" customHeight="1">
      <c r="A51" s="65"/>
      <c r="B51" s="65" t="s">
        <v>272</v>
      </c>
      <c r="C51" s="324" t="s">
        <v>121</v>
      </c>
      <c r="D51" s="267"/>
      <c r="E51" s="69">
        <v>0</v>
      </c>
      <c r="F51" s="69"/>
      <c r="G51" s="69">
        <v>0</v>
      </c>
      <c r="H51" s="69">
        <v>0</v>
      </c>
      <c r="I51" s="325"/>
      <c r="J51" s="326">
        <f t="shared" si="3"/>
        <v>0</v>
      </c>
      <c r="K51" s="326"/>
      <c r="L51" s="327">
        <f t="shared" si="4"/>
        <v>0</v>
      </c>
      <c r="M51" s="267"/>
      <c r="N51" s="69">
        <v>0</v>
      </c>
      <c r="O51" s="69"/>
      <c r="P51" s="69">
        <v>0</v>
      </c>
      <c r="Q51" s="69">
        <v>0</v>
      </c>
      <c r="R51" s="328">
        <f t="shared" si="0"/>
        <v>0</v>
      </c>
      <c r="S51" s="114"/>
      <c r="T51" s="327">
        <f>R51/درآمدها!$J$4</f>
        <v>0</v>
      </c>
      <c r="U51" s="266">
        <v>0</v>
      </c>
      <c r="V51" s="329">
        <f t="shared" ref="V51:V58" si="5">U51-N51</f>
        <v>0</v>
      </c>
      <c r="W51" s="266"/>
      <c r="X51" s="329">
        <v>0</v>
      </c>
      <c r="Y51" s="329">
        <f t="shared" ref="Y51:Y58" si="6">X51-H51</f>
        <v>0</v>
      </c>
      <c r="Z51" s="266"/>
      <c r="AA51" s="266"/>
      <c r="AB51" s="266"/>
    </row>
    <row r="52" spans="1:28" s="133" customFormat="1" ht="42.75" customHeight="1">
      <c r="A52" s="65"/>
      <c r="B52" s="65" t="s">
        <v>273</v>
      </c>
      <c r="C52" s="324" t="s">
        <v>470</v>
      </c>
      <c r="D52" s="267"/>
      <c r="E52" s="69">
        <f>'درآمد سود سهام'!N25</f>
        <v>0</v>
      </c>
      <c r="F52" s="69"/>
      <c r="G52" s="69">
        <f>'درآمد ناشی از تغییر قیمت اوراق '!K47</f>
        <v>-2342858086</v>
      </c>
      <c r="H52" s="69">
        <f>'درآمد ناشی ازفروش'!K48</f>
        <v>-152780296</v>
      </c>
      <c r="I52" s="325"/>
      <c r="J52" s="326">
        <f t="shared" si="3"/>
        <v>-2495638382</v>
      </c>
      <c r="K52" s="326"/>
      <c r="L52" s="327">
        <f t="shared" si="4"/>
        <v>4.4059308666201096E-3</v>
      </c>
      <c r="M52" s="267"/>
      <c r="N52" s="69">
        <f>'درآمد سود سهام'!T25</f>
        <v>6223625643</v>
      </c>
      <c r="O52" s="69"/>
      <c r="P52" s="69">
        <f>'درآمد ناشی از تغییر قیمت اوراق '!R47</f>
        <v>-13823561839</v>
      </c>
      <c r="Q52" s="69">
        <f>'درآمد ناشی ازفروش'!S48</f>
        <v>-296120720</v>
      </c>
      <c r="R52" s="328">
        <f t="shared" si="0"/>
        <v>-7896056916</v>
      </c>
      <c r="S52" s="114"/>
      <c r="T52" s="327">
        <f>R52/درآمدها!$J$4</f>
        <v>6.4741448245208876E-3</v>
      </c>
      <c r="U52" s="266">
        <v>0</v>
      </c>
      <c r="V52" s="329">
        <f t="shared" si="5"/>
        <v>-6223625643</v>
      </c>
      <c r="W52" s="266"/>
      <c r="X52" s="329">
        <v>83067</v>
      </c>
      <c r="Y52" s="329">
        <f t="shared" si="6"/>
        <v>152863363</v>
      </c>
      <c r="Z52" s="266"/>
      <c r="AA52" s="266"/>
      <c r="AB52" s="266"/>
    </row>
    <row r="53" spans="1:28" s="133" customFormat="1" ht="42.75" customHeight="1">
      <c r="A53" s="65"/>
      <c r="B53" s="65" t="s">
        <v>274</v>
      </c>
      <c r="C53" s="324" t="s">
        <v>565</v>
      </c>
      <c r="D53" s="267"/>
      <c r="E53" s="69">
        <v>0</v>
      </c>
      <c r="F53" s="69"/>
      <c r="G53" s="69">
        <f>'درآمد ناشی از تغییر قیمت اوراق '!K48</f>
        <v>1712562987</v>
      </c>
      <c r="H53" s="69">
        <f>'درآمد ناشی ازفروش'!K49</f>
        <v>19006252</v>
      </c>
      <c r="I53" s="325"/>
      <c r="J53" s="326">
        <f t="shared" si="3"/>
        <v>1731569239</v>
      </c>
      <c r="K53" s="326"/>
      <c r="L53" s="327">
        <f t="shared" si="4"/>
        <v>-3.0570031350800062E-3</v>
      </c>
      <c r="M53" s="267"/>
      <c r="N53" s="69">
        <v>0</v>
      </c>
      <c r="O53" s="69"/>
      <c r="P53" s="69">
        <f>'درآمد ناشی از تغییر قیمت اوراق '!R48</f>
        <v>1712562987</v>
      </c>
      <c r="Q53" s="69">
        <f>'درآمد ناشی ازفروش'!S49</f>
        <v>19006252</v>
      </c>
      <c r="R53" s="328">
        <f t="shared" si="0"/>
        <v>1731569239</v>
      </c>
      <c r="S53" s="114"/>
      <c r="T53" s="327">
        <f>R53/درآمدها!$J$4</f>
        <v>-1.4197504078593223E-3</v>
      </c>
      <c r="U53" s="266">
        <v>0</v>
      </c>
      <c r="V53" s="329">
        <f t="shared" si="5"/>
        <v>0</v>
      </c>
      <c r="W53" s="266"/>
      <c r="X53" s="329">
        <v>180873578</v>
      </c>
      <c r="Y53" s="329">
        <f t="shared" si="6"/>
        <v>161867326</v>
      </c>
      <c r="Z53" s="266"/>
      <c r="AA53" s="266"/>
      <c r="AB53" s="266"/>
    </row>
    <row r="54" spans="1:28" s="133" customFormat="1" ht="42.75" customHeight="1">
      <c r="A54" s="65"/>
      <c r="B54" s="65" t="s">
        <v>275</v>
      </c>
      <c r="C54" s="324" t="s">
        <v>178</v>
      </c>
      <c r="D54" s="267"/>
      <c r="E54" s="69">
        <f>'درآمد سود سهام'!N26</f>
        <v>0</v>
      </c>
      <c r="F54" s="69"/>
      <c r="G54" s="69">
        <f>'درآمد ناشی از تغییر قیمت اوراق '!K49</f>
        <v>-7559064858</v>
      </c>
      <c r="H54" s="69">
        <f>'درآمد ناشی ازفروش'!K50</f>
        <v>-154282382</v>
      </c>
      <c r="I54" s="325"/>
      <c r="J54" s="326">
        <f t="shared" si="3"/>
        <v>-7713347240</v>
      </c>
      <c r="K54" s="326"/>
      <c r="L54" s="327">
        <f t="shared" si="4"/>
        <v>1.3617547692322289E-2</v>
      </c>
      <c r="M54" s="267"/>
      <c r="N54" s="69">
        <f>'درآمد سود سهام'!T26</f>
        <v>8849719674</v>
      </c>
      <c r="O54" s="69"/>
      <c r="P54" s="69">
        <f>'درآمد ناشی از تغییر قیمت اوراق '!R49</f>
        <v>-19080963886</v>
      </c>
      <c r="Q54" s="69">
        <f>'درآمد ناشی ازفروش'!S50</f>
        <v>-584512195</v>
      </c>
      <c r="R54" s="328">
        <f t="shared" si="0"/>
        <v>-10815756407</v>
      </c>
      <c r="S54" s="114"/>
      <c r="T54" s="327">
        <f>R54/درآمدها!$J$4</f>
        <v>8.8680684689301809E-3</v>
      </c>
      <c r="U54" s="266">
        <v>0</v>
      </c>
      <c r="V54" s="329">
        <f t="shared" si="5"/>
        <v>-8849719674</v>
      </c>
      <c r="W54" s="266"/>
      <c r="X54" s="329">
        <v>70872010</v>
      </c>
      <c r="Y54" s="329">
        <f t="shared" si="6"/>
        <v>225154392</v>
      </c>
      <c r="Z54" s="266"/>
      <c r="AA54" s="266"/>
      <c r="AB54" s="266"/>
    </row>
    <row r="55" spans="1:28" s="133" customFormat="1" ht="42.75" customHeight="1">
      <c r="A55" s="65"/>
      <c r="B55" s="65" t="s">
        <v>276</v>
      </c>
      <c r="C55" s="324" t="s">
        <v>173</v>
      </c>
      <c r="D55" s="267"/>
      <c r="E55" s="69">
        <v>0</v>
      </c>
      <c r="F55" s="69"/>
      <c r="G55" s="69">
        <f>'درآمد ناشی از تغییر قیمت اوراق '!K50</f>
        <v>0</v>
      </c>
      <c r="H55" s="69">
        <f>'درآمد ناشی ازفروش'!K51</f>
        <v>-89314143</v>
      </c>
      <c r="I55" s="325"/>
      <c r="J55" s="326">
        <f t="shared" si="3"/>
        <v>-89314143</v>
      </c>
      <c r="K55" s="326"/>
      <c r="L55" s="327">
        <f t="shared" si="4"/>
        <v>1.5767987153413735E-4</v>
      </c>
      <c r="M55" s="267"/>
      <c r="N55" s="69">
        <v>0</v>
      </c>
      <c r="O55" s="69"/>
      <c r="P55" s="69">
        <f>'درآمد ناشی از تغییر قیمت اوراق '!R50</f>
        <v>0</v>
      </c>
      <c r="Q55" s="69">
        <f>'درآمد ناشی ازفروش'!S51</f>
        <v>-96078850</v>
      </c>
      <c r="R55" s="328">
        <f t="shared" si="0"/>
        <v>-96078850</v>
      </c>
      <c r="S55" s="114"/>
      <c r="T55" s="327">
        <f>R55/درآمدها!$J$4</f>
        <v>7.8777090399764627E-5</v>
      </c>
      <c r="U55" s="266">
        <v>0</v>
      </c>
      <c r="V55" s="329">
        <f t="shared" si="5"/>
        <v>0</v>
      </c>
      <c r="W55" s="266"/>
      <c r="X55" s="329">
        <v>173183801</v>
      </c>
      <c r="Y55" s="329">
        <f t="shared" si="6"/>
        <v>262497944</v>
      </c>
      <c r="Z55" s="266"/>
      <c r="AA55" s="266"/>
      <c r="AB55" s="266"/>
    </row>
    <row r="56" spans="1:28" s="133" customFormat="1" ht="42.75" customHeight="1">
      <c r="A56" s="65"/>
      <c r="B56" s="65" t="s">
        <v>277</v>
      </c>
      <c r="C56" s="324" t="s">
        <v>228</v>
      </c>
      <c r="D56" s="267"/>
      <c r="E56" s="69">
        <v>0</v>
      </c>
      <c r="F56" s="69"/>
      <c r="G56" s="69">
        <f>'درآمد ناشی از تغییر قیمت اوراق '!K51</f>
        <v>94369626</v>
      </c>
      <c r="H56" s="69">
        <f>'درآمد ناشی ازفروش'!K52</f>
        <v>17571640</v>
      </c>
      <c r="I56" s="325"/>
      <c r="J56" s="326">
        <f t="shared" si="3"/>
        <v>111941266</v>
      </c>
      <c r="K56" s="326"/>
      <c r="L56" s="327">
        <f t="shared" si="4"/>
        <v>-1.9762698100622987E-4</v>
      </c>
      <c r="M56" s="267"/>
      <c r="N56" s="69">
        <v>0</v>
      </c>
      <c r="O56" s="69">
        <v>1146256557</v>
      </c>
      <c r="P56" s="69">
        <f>'درآمد ناشی از تغییر قیمت اوراق '!R51</f>
        <v>1857150660</v>
      </c>
      <c r="Q56" s="69">
        <f>'درآمد ناشی ازفروش'!S52</f>
        <v>92888273</v>
      </c>
      <c r="R56" s="328">
        <f t="shared" si="0"/>
        <v>1950038933</v>
      </c>
      <c r="S56" s="114"/>
      <c r="T56" s="327">
        <f>R56/درآمدها!$J$4</f>
        <v>-1.5988783515623007E-3</v>
      </c>
      <c r="U56" s="266">
        <v>192138400</v>
      </c>
      <c r="V56" s="329">
        <f t="shared" si="5"/>
        <v>192138400</v>
      </c>
      <c r="W56" s="266"/>
      <c r="X56" s="329">
        <v>48111086</v>
      </c>
      <c r="Y56" s="329">
        <f t="shared" si="6"/>
        <v>30539446</v>
      </c>
      <c r="Z56" s="266"/>
      <c r="AA56" s="266"/>
      <c r="AB56" s="266"/>
    </row>
    <row r="57" spans="1:28" s="133" customFormat="1" ht="42.75" customHeight="1">
      <c r="A57" s="65"/>
      <c r="B57" s="65" t="s">
        <v>278</v>
      </c>
      <c r="C57" s="324" t="s">
        <v>222</v>
      </c>
      <c r="D57" s="267"/>
      <c r="E57" s="69">
        <v>0</v>
      </c>
      <c r="F57" s="69"/>
      <c r="G57" s="69">
        <f>'درآمد ناشی از تغییر قیمت اوراق '!K52</f>
        <v>486503949</v>
      </c>
      <c r="H57" s="69">
        <f>'درآمد ناشی ازفروش'!K53</f>
        <v>-158481338</v>
      </c>
      <c r="I57" s="325"/>
      <c r="J57" s="326">
        <f t="shared" si="3"/>
        <v>328022611</v>
      </c>
      <c r="K57" s="326"/>
      <c r="L57" s="327">
        <f t="shared" si="4"/>
        <v>-5.7910831840789548E-4</v>
      </c>
      <c r="M57" s="267"/>
      <c r="N57" s="69">
        <v>0</v>
      </c>
      <c r="O57" s="69">
        <v>5252656877</v>
      </c>
      <c r="P57" s="69">
        <f>'درآمد ناشی از تغییر قیمت اوراق '!R52</f>
        <v>-16383093790</v>
      </c>
      <c r="Q57" s="69">
        <f>'درآمد ناشی ازفروش'!S53</f>
        <v>-540810493</v>
      </c>
      <c r="R57" s="328">
        <f t="shared" si="0"/>
        <v>-16923904283</v>
      </c>
      <c r="S57" s="114"/>
      <c r="T57" s="327">
        <f>R57/درآمدها!$J$4</f>
        <v>1.3876268685760236E-2</v>
      </c>
      <c r="U57" s="266">
        <v>97559875</v>
      </c>
      <c r="V57" s="329">
        <f t="shared" si="5"/>
        <v>97559875</v>
      </c>
      <c r="W57" s="266"/>
      <c r="X57" s="329">
        <v>-127257556</v>
      </c>
      <c r="Y57" s="329">
        <f t="shared" si="6"/>
        <v>31223782</v>
      </c>
      <c r="Z57" s="266"/>
      <c r="AA57" s="266"/>
      <c r="AB57" s="266"/>
    </row>
    <row r="58" spans="1:28" s="133" customFormat="1" ht="42.75" customHeight="1">
      <c r="A58" s="65"/>
      <c r="B58" s="65" t="s">
        <v>279</v>
      </c>
      <c r="C58" s="324" t="s">
        <v>223</v>
      </c>
      <c r="D58" s="267"/>
      <c r="E58" s="69">
        <v>0</v>
      </c>
      <c r="F58" s="69"/>
      <c r="G58" s="69">
        <f>'درآمد ناشی از تغییر قیمت اوراق '!K53</f>
        <v>-7989399846</v>
      </c>
      <c r="H58" s="69">
        <f>'درآمد ناشی ازفروش'!K54</f>
        <v>-62692872</v>
      </c>
      <c r="I58" s="325"/>
      <c r="J58" s="326">
        <f t="shared" si="3"/>
        <v>-8052092718</v>
      </c>
      <c r="K58" s="326"/>
      <c r="L58" s="327">
        <f t="shared" si="4"/>
        <v>1.4215586722420915E-2</v>
      </c>
      <c r="M58" s="267"/>
      <c r="N58" s="69">
        <v>0</v>
      </c>
      <c r="O58" s="69">
        <v>17127274639</v>
      </c>
      <c r="P58" s="69">
        <f>'درآمد ناشی از تغییر قیمت اوراق '!R53</f>
        <v>-9860222414</v>
      </c>
      <c r="Q58" s="69">
        <f>'درآمد ناشی ازفروش'!S54</f>
        <v>879300899</v>
      </c>
      <c r="R58" s="328">
        <f t="shared" si="0"/>
        <v>-8980921515</v>
      </c>
      <c r="S58" s="114"/>
      <c r="T58" s="327">
        <f>R58/درآمدها!$J$4</f>
        <v>7.3636483582010621E-3</v>
      </c>
      <c r="U58" s="266">
        <v>0</v>
      </c>
      <c r="V58" s="329">
        <f t="shared" si="5"/>
        <v>0</v>
      </c>
      <c r="W58" s="266"/>
      <c r="X58" s="329">
        <v>-95442010</v>
      </c>
      <c r="Y58" s="329">
        <f t="shared" si="6"/>
        <v>-32749138</v>
      </c>
      <c r="Z58" s="266"/>
      <c r="AA58" s="266"/>
      <c r="AB58" s="266"/>
    </row>
    <row r="59" spans="1:28" s="133" customFormat="1" ht="42.75" customHeight="1">
      <c r="A59" s="65"/>
      <c r="B59" s="65"/>
      <c r="C59" s="324" t="s">
        <v>213</v>
      </c>
      <c r="D59" s="267"/>
      <c r="E59" s="69">
        <v>0</v>
      </c>
      <c r="F59" s="69"/>
      <c r="G59" s="69">
        <f>'درآمد ناشی از تغییر قیمت اوراق '!K54</f>
        <v>0</v>
      </c>
      <c r="H59" s="69">
        <f>'درآمد ناشی ازفروش'!K55</f>
        <v>-3193452747</v>
      </c>
      <c r="I59" s="325"/>
      <c r="J59" s="326">
        <f t="shared" si="3"/>
        <v>-3193452747</v>
      </c>
      <c r="K59" s="326"/>
      <c r="L59" s="327">
        <f t="shared" si="4"/>
        <v>5.6378889387910048E-3</v>
      </c>
      <c r="M59" s="267"/>
      <c r="N59" s="69">
        <v>0</v>
      </c>
      <c r="O59" s="69"/>
      <c r="P59" s="69">
        <f>'درآمد ناشی از تغییر قیمت اوراق '!R54</f>
        <v>0</v>
      </c>
      <c r="Q59" s="69">
        <f>'درآمد ناشی ازفروش'!S55</f>
        <v>-3193782098</v>
      </c>
      <c r="R59" s="328">
        <f t="shared" si="0"/>
        <v>-3193782098</v>
      </c>
      <c r="S59" s="114"/>
      <c r="T59" s="327">
        <f>R59/درآمدها!$J$4</f>
        <v>2.6186497970291686E-3</v>
      </c>
      <c r="U59" s="266"/>
      <c r="V59" s="329"/>
      <c r="W59" s="266"/>
      <c r="X59" s="329"/>
      <c r="Y59" s="329"/>
      <c r="Z59" s="266"/>
      <c r="AA59" s="266"/>
      <c r="AB59" s="266"/>
    </row>
    <row r="60" spans="1:28" s="133" customFormat="1" ht="42.75" customHeight="1">
      <c r="A60" s="65"/>
      <c r="B60" s="65" t="s">
        <v>280</v>
      </c>
      <c r="C60" s="324" t="s">
        <v>200</v>
      </c>
      <c r="D60" s="267"/>
      <c r="E60" s="69">
        <v>0</v>
      </c>
      <c r="F60" s="69"/>
      <c r="G60" s="69">
        <f>'درآمد ناشی از تغییر قیمت اوراق '!K55</f>
        <v>-11053257187</v>
      </c>
      <c r="H60" s="69">
        <f>'درآمد ناشی ازفروش'!K56</f>
        <v>-351216532</v>
      </c>
      <c r="I60" s="325"/>
      <c r="J60" s="326">
        <f t="shared" si="3"/>
        <v>-11404473719</v>
      </c>
      <c r="K60" s="326"/>
      <c r="L60" s="327">
        <f t="shared" si="4"/>
        <v>2.0134055934751181E-2</v>
      </c>
      <c r="M60" s="267"/>
      <c r="N60" s="69">
        <v>0</v>
      </c>
      <c r="O60" s="69"/>
      <c r="P60" s="69">
        <f>'درآمد ناشی از تغییر قیمت اوراق '!R55</f>
        <v>-7377598011</v>
      </c>
      <c r="Q60" s="69">
        <f>'درآمد ناشی ازفروش'!S56</f>
        <v>-462115370</v>
      </c>
      <c r="R60" s="328">
        <f t="shared" si="0"/>
        <v>-7839713381</v>
      </c>
      <c r="S60" s="114"/>
      <c r="T60" s="327">
        <f>R60/درآمدها!$J$4</f>
        <v>6.4279475631034448E-3</v>
      </c>
      <c r="U60" s="266">
        <v>1357020000</v>
      </c>
      <c r="V60" s="329">
        <f>U60-N60</f>
        <v>1357020000</v>
      </c>
      <c r="W60" s="266"/>
      <c r="X60" s="329">
        <v>135385068</v>
      </c>
      <c r="Y60" s="329">
        <f>X60-H60</f>
        <v>486601600</v>
      </c>
      <c r="Z60" s="266"/>
      <c r="AA60" s="266"/>
      <c r="AB60" s="266"/>
    </row>
    <row r="61" spans="1:28" s="133" customFormat="1" ht="42.75" customHeight="1">
      <c r="A61" s="65"/>
      <c r="B61" s="65" t="s">
        <v>281</v>
      </c>
      <c r="C61" s="324" t="s">
        <v>484</v>
      </c>
      <c r="D61" s="267"/>
      <c r="E61" s="69">
        <v>0</v>
      </c>
      <c r="F61" s="69"/>
      <c r="G61" s="69">
        <f>'درآمد ناشی از تغییر قیمت اوراق '!K56</f>
        <v>1584737080</v>
      </c>
      <c r="H61" s="69">
        <f>'درآمد ناشی ازفروش'!K57</f>
        <v>16474502</v>
      </c>
      <c r="I61" s="325"/>
      <c r="J61" s="326">
        <f t="shared" si="3"/>
        <v>1601211582</v>
      </c>
      <c r="K61" s="326"/>
      <c r="L61" s="327">
        <f t="shared" si="4"/>
        <v>-2.8268628916781171E-3</v>
      </c>
      <c r="M61" s="267"/>
      <c r="N61" s="69">
        <v>0</v>
      </c>
      <c r="O61" s="69">
        <v>1391149043</v>
      </c>
      <c r="P61" s="69">
        <f>'درآمد ناشی از تغییر قیمت اوراق '!R56</f>
        <v>1335731995</v>
      </c>
      <c r="Q61" s="69">
        <f>'درآمد ناشی ازفروش'!S57</f>
        <v>-11244918</v>
      </c>
      <c r="R61" s="328">
        <f t="shared" si="0"/>
        <v>1324487077</v>
      </c>
      <c r="S61" s="114"/>
      <c r="T61" s="327">
        <f>R61/درآمدها!$J$4</f>
        <v>-1.0859750943953744E-3</v>
      </c>
      <c r="U61" s="266">
        <v>509397000</v>
      </c>
      <c r="V61" s="329">
        <f>U61-N61</f>
        <v>509397000</v>
      </c>
      <c r="W61" s="266"/>
      <c r="X61" s="329">
        <v>1384815340</v>
      </c>
      <c r="Y61" s="329">
        <f>X61-H61</f>
        <v>1368340838</v>
      </c>
      <c r="Z61" s="266"/>
      <c r="AA61" s="266"/>
      <c r="AB61" s="266"/>
    </row>
    <row r="62" spans="1:28" s="133" customFormat="1" ht="42.75" customHeight="1">
      <c r="A62" s="65"/>
      <c r="B62" s="65" t="s">
        <v>282</v>
      </c>
      <c r="C62" s="324" t="s">
        <v>140</v>
      </c>
      <c r="D62" s="267"/>
      <c r="E62" s="69">
        <v>0</v>
      </c>
      <c r="F62" s="69"/>
      <c r="G62" s="69">
        <f>'درآمد ناشی از تغییر قیمت اوراق '!K57</f>
        <v>-2869980578</v>
      </c>
      <c r="H62" s="69">
        <f>'درآمد ناشی ازفروش'!K58</f>
        <v>-23134323</v>
      </c>
      <c r="I62" s="325"/>
      <c r="J62" s="326">
        <f t="shared" si="3"/>
        <v>-2893114901</v>
      </c>
      <c r="K62" s="326"/>
      <c r="L62" s="327">
        <f t="shared" si="4"/>
        <v>5.1076567562561561E-3</v>
      </c>
      <c r="M62" s="267"/>
      <c r="N62" s="69">
        <v>0</v>
      </c>
      <c r="O62" s="69"/>
      <c r="P62" s="69">
        <f>'درآمد ناشی از تغییر قیمت اوراق '!R57</f>
        <v>-2198073617</v>
      </c>
      <c r="Q62" s="69">
        <f>'درآمد ناشی ازفروش'!S58</f>
        <v>-199029415</v>
      </c>
      <c r="R62" s="328">
        <f t="shared" si="0"/>
        <v>-2397103032</v>
      </c>
      <c r="S62" s="114"/>
      <c r="T62" s="327">
        <f>R62/درآمدها!$J$4</f>
        <v>1.9654357046260847E-3</v>
      </c>
      <c r="U62" s="266">
        <v>0</v>
      </c>
      <c r="V62" s="329">
        <f>U62-N62</f>
        <v>0</v>
      </c>
      <c r="W62" s="266"/>
      <c r="X62" s="329">
        <v>506231373</v>
      </c>
      <c r="Y62" s="329">
        <f>X62-H62</f>
        <v>529365696</v>
      </c>
      <c r="Z62" s="266"/>
      <c r="AA62" s="266"/>
      <c r="AB62" s="266"/>
    </row>
    <row r="63" spans="1:28" s="133" customFormat="1" ht="42.75" customHeight="1">
      <c r="A63" s="65"/>
      <c r="B63" s="65"/>
      <c r="C63" s="324" t="s">
        <v>502</v>
      </c>
      <c r="D63" s="267"/>
      <c r="E63" s="69">
        <v>0</v>
      </c>
      <c r="F63" s="69"/>
      <c r="G63" s="69">
        <f>'درآمد ناشی از تغییر قیمت اوراق '!K58</f>
        <v>1926527304</v>
      </c>
      <c r="H63" s="69">
        <f>'درآمد ناشی ازفروش'!K59</f>
        <v>-28175936</v>
      </c>
      <c r="I63" s="325"/>
      <c r="J63" s="326">
        <f t="shared" si="3"/>
        <v>1898351368</v>
      </c>
      <c r="K63" s="326"/>
      <c r="L63" s="327">
        <f t="shared" si="4"/>
        <v>-3.3514490513881314E-3</v>
      </c>
      <c r="M63" s="267"/>
      <c r="N63" s="69">
        <v>0</v>
      </c>
      <c r="O63" s="69"/>
      <c r="P63" s="69">
        <f>'درآمد ناشی از تغییر قیمت اوراق '!R58</f>
        <v>-2557775527</v>
      </c>
      <c r="Q63" s="69">
        <f>'درآمد ناشی ازفروش'!S59</f>
        <v>-154776981</v>
      </c>
      <c r="R63" s="328">
        <f t="shared" si="0"/>
        <v>-2712552508</v>
      </c>
      <c r="S63" s="114"/>
      <c r="T63" s="327">
        <f>R63/درآمدها!$J$4</f>
        <v>2.2240794320167682E-3</v>
      </c>
      <c r="U63" s="266"/>
      <c r="V63" s="329"/>
      <c r="W63" s="266"/>
      <c r="X63" s="329"/>
      <c r="Y63" s="329"/>
      <c r="Z63" s="266"/>
      <c r="AA63" s="266"/>
      <c r="AB63" s="266"/>
    </row>
    <row r="64" spans="1:28" s="133" customFormat="1" ht="42.75" customHeight="1">
      <c r="A64" s="65"/>
      <c r="B64" s="65" t="s">
        <v>283</v>
      </c>
      <c r="C64" s="324" t="s">
        <v>190</v>
      </c>
      <c r="D64" s="267"/>
      <c r="E64" s="69">
        <v>0</v>
      </c>
      <c r="F64" s="69"/>
      <c r="G64" s="69">
        <f>'درآمد ناشی از تغییر قیمت اوراق '!K59</f>
        <v>1887903461</v>
      </c>
      <c r="H64" s="69">
        <f>'درآمد ناشی ازفروش'!K60</f>
        <v>-41883174</v>
      </c>
      <c r="I64" s="325"/>
      <c r="J64" s="326">
        <f t="shared" si="3"/>
        <v>1846020287</v>
      </c>
      <c r="K64" s="326"/>
      <c r="L64" s="327">
        <f t="shared" si="4"/>
        <v>-3.2590610168377406E-3</v>
      </c>
      <c r="M64" s="267"/>
      <c r="N64" s="69">
        <v>0</v>
      </c>
      <c r="O64" s="69"/>
      <c r="P64" s="69">
        <f>'درآمد ناشی از تغییر قیمت اوراق '!R59</f>
        <v>-4481230035</v>
      </c>
      <c r="Q64" s="69">
        <f>'درآمد ناشی ازفروش'!S60</f>
        <v>-284984181</v>
      </c>
      <c r="R64" s="328">
        <f t="shared" si="0"/>
        <v>-4766214216</v>
      </c>
      <c r="S64" s="114"/>
      <c r="T64" s="327">
        <f>R64/درآمدها!$J$4</f>
        <v>3.9079202983640553E-3</v>
      </c>
      <c r="U64" s="266">
        <v>0</v>
      </c>
      <c r="V64" s="329">
        <f t="shared" ref="V64:V101" si="7">U64-N64</f>
        <v>0</v>
      </c>
      <c r="W64" s="266"/>
      <c r="X64" s="329">
        <v>415239800</v>
      </c>
      <c r="Y64" s="329">
        <f t="shared" ref="Y64:Y101" si="8">X64-H64</f>
        <v>457122974</v>
      </c>
      <c r="Z64" s="266"/>
      <c r="AA64" s="266"/>
      <c r="AB64" s="266"/>
    </row>
    <row r="65" spans="1:28" s="133" customFormat="1" ht="42.75" customHeight="1">
      <c r="A65" s="65"/>
      <c r="B65" s="65" t="s">
        <v>447</v>
      </c>
      <c r="C65" s="324" t="s">
        <v>149</v>
      </c>
      <c r="D65" s="267"/>
      <c r="E65" s="69">
        <f>'درآمد سود سهام'!N27</f>
        <v>0</v>
      </c>
      <c r="F65" s="69"/>
      <c r="G65" s="69">
        <f>'درآمد ناشی از تغییر قیمت اوراق '!K60</f>
        <v>-791311867</v>
      </c>
      <c r="H65" s="69">
        <f>'درآمد ناشی ازفروش'!K61</f>
        <v>-13213592</v>
      </c>
      <c r="I65" s="325"/>
      <c r="J65" s="326">
        <f t="shared" si="3"/>
        <v>-804525459</v>
      </c>
      <c r="K65" s="326"/>
      <c r="L65" s="327">
        <f t="shared" si="4"/>
        <v>1.4203514332669898E-3</v>
      </c>
      <c r="M65" s="267"/>
      <c r="N65" s="69">
        <f>'درآمد سود سهام'!T27</f>
        <v>3913919079</v>
      </c>
      <c r="O65" s="69"/>
      <c r="P65" s="69">
        <f>'درآمد ناشی از تغییر قیمت اوراق '!R60</f>
        <v>-1199666994</v>
      </c>
      <c r="Q65" s="69">
        <f>'درآمد ناشی ازفروش'!S61</f>
        <v>-457336504</v>
      </c>
      <c r="R65" s="328">
        <f t="shared" si="0"/>
        <v>2256915581</v>
      </c>
      <c r="S65" s="114"/>
      <c r="T65" s="327">
        <f>R65/درآمدها!$J$4</f>
        <v>-1.8504930351380591E-3</v>
      </c>
      <c r="U65" s="266">
        <v>0</v>
      </c>
      <c r="V65" s="329">
        <f t="shared" si="7"/>
        <v>-3913919079</v>
      </c>
      <c r="W65" s="266"/>
      <c r="X65" s="329">
        <v>0</v>
      </c>
      <c r="Y65" s="329">
        <f t="shared" si="8"/>
        <v>13213592</v>
      </c>
      <c r="Z65" s="266"/>
      <c r="AA65" s="266"/>
      <c r="AB65" s="266"/>
    </row>
    <row r="66" spans="1:28" s="133" customFormat="1" ht="42.75" customHeight="1">
      <c r="A66" s="65"/>
      <c r="B66" s="65" t="s">
        <v>284</v>
      </c>
      <c r="C66" s="324" t="s">
        <v>503</v>
      </c>
      <c r="D66" s="267"/>
      <c r="E66" s="69">
        <v>0</v>
      </c>
      <c r="F66" s="69"/>
      <c r="G66" s="69">
        <f>'درآمد ناشی از تغییر قیمت اوراق '!K61</f>
        <v>-1669509021</v>
      </c>
      <c r="H66" s="69">
        <f>'درآمد ناشی ازفروش'!K62</f>
        <v>-22030516</v>
      </c>
      <c r="I66" s="325"/>
      <c r="J66" s="326">
        <f t="shared" si="3"/>
        <v>-1691539537</v>
      </c>
      <c r="K66" s="326"/>
      <c r="L66" s="327">
        <f t="shared" si="4"/>
        <v>2.9863326000796335E-3</v>
      </c>
      <c r="M66" s="267"/>
      <c r="N66" s="69">
        <v>0</v>
      </c>
      <c r="O66" s="69"/>
      <c r="P66" s="69">
        <f>'درآمد ناشی از تغییر قیمت اوراق '!R61</f>
        <v>-2170736531</v>
      </c>
      <c r="Q66" s="69">
        <f>'درآمد ناشی ازفروش'!S62</f>
        <v>-97691704</v>
      </c>
      <c r="R66" s="328">
        <f t="shared" si="0"/>
        <v>-2268428235</v>
      </c>
      <c r="S66" s="114"/>
      <c r="T66" s="327">
        <f>R66/درآمدها!$J$4</f>
        <v>1.8599325047497291E-3</v>
      </c>
      <c r="U66" s="266">
        <v>19116627</v>
      </c>
      <c r="V66" s="329">
        <f t="shared" si="7"/>
        <v>19116627</v>
      </c>
      <c r="W66" s="266"/>
      <c r="X66" s="329">
        <v>40393461</v>
      </c>
      <c r="Y66" s="329">
        <f t="shared" si="8"/>
        <v>62423977</v>
      </c>
      <c r="Z66" s="266"/>
      <c r="AA66" s="266"/>
      <c r="AB66" s="266"/>
    </row>
    <row r="67" spans="1:28" s="133" customFormat="1" ht="42.75" customHeight="1">
      <c r="A67" s="65"/>
      <c r="B67" s="65" t="s">
        <v>448</v>
      </c>
      <c r="C67" s="324" t="s">
        <v>92</v>
      </c>
      <c r="D67" s="267"/>
      <c r="E67" s="69">
        <f>'درآمد سود سهام'!N28</f>
        <v>0</v>
      </c>
      <c r="F67" s="69"/>
      <c r="G67" s="69">
        <f>'درآمد ناشی از تغییر قیمت اوراق '!K62</f>
        <v>2322628629</v>
      </c>
      <c r="H67" s="69">
        <f>'درآمد ناشی ازفروش'!K63</f>
        <v>-398895641</v>
      </c>
      <c r="I67" s="325"/>
      <c r="J67" s="326">
        <f t="shared" si="3"/>
        <v>1923732988</v>
      </c>
      <c r="K67" s="326"/>
      <c r="L67" s="327">
        <f t="shared" si="4"/>
        <v>-3.3962590943051674E-3</v>
      </c>
      <c r="M67" s="267"/>
      <c r="N67" s="69">
        <f>'درآمد سود سهام'!T28</f>
        <v>3981620508</v>
      </c>
      <c r="O67" s="69"/>
      <c r="P67" s="69">
        <f>'درآمد ناشی از تغییر قیمت اوراق '!R62</f>
        <v>-35554890372</v>
      </c>
      <c r="Q67" s="69">
        <f>'درآمد ناشی ازفروش'!S63</f>
        <v>-1222979551</v>
      </c>
      <c r="R67" s="328">
        <f t="shared" si="0"/>
        <v>-32796249415</v>
      </c>
      <c r="S67" s="114"/>
      <c r="T67" s="327">
        <f>R67/درآمدها!$J$4</f>
        <v>2.6890341682260798E-2</v>
      </c>
      <c r="U67" s="266">
        <v>479200560</v>
      </c>
      <c r="V67" s="329">
        <f t="shared" si="7"/>
        <v>-3502419948</v>
      </c>
      <c r="W67" s="266"/>
      <c r="X67" s="329">
        <v>8773410</v>
      </c>
      <c r="Y67" s="329">
        <f t="shared" si="8"/>
        <v>407669051</v>
      </c>
      <c r="Z67" s="266"/>
      <c r="AA67" s="266"/>
      <c r="AB67" s="266"/>
    </row>
    <row r="68" spans="1:28" s="133" customFormat="1" ht="42.75" customHeight="1">
      <c r="A68" s="65"/>
      <c r="B68" s="65" t="s">
        <v>285</v>
      </c>
      <c r="C68" s="324" t="s">
        <v>504</v>
      </c>
      <c r="D68" s="267"/>
      <c r="E68" s="69">
        <v>0</v>
      </c>
      <c r="F68" s="69"/>
      <c r="G68" s="69">
        <f>'درآمد ناشی از تغییر قیمت اوراق '!K63</f>
        <v>-585774979</v>
      </c>
      <c r="H68" s="69">
        <f>'درآمد ناشی ازفروش'!K64</f>
        <v>-1349306</v>
      </c>
      <c r="I68" s="325"/>
      <c r="J68" s="326">
        <f t="shared" si="3"/>
        <v>-587124285</v>
      </c>
      <c r="K68" s="326"/>
      <c r="L68" s="327">
        <f t="shared" si="4"/>
        <v>1.0365400005391335E-3</v>
      </c>
      <c r="M68" s="267"/>
      <c r="N68" s="69">
        <v>0</v>
      </c>
      <c r="O68" s="69">
        <v>29979313516</v>
      </c>
      <c r="P68" s="69">
        <f>'درآمد ناشی از تغییر قیمت اوراق '!R63</f>
        <v>-453860105</v>
      </c>
      <c r="Q68" s="69">
        <f>'درآمد ناشی ازفروش'!S64</f>
        <v>-5678044</v>
      </c>
      <c r="R68" s="328">
        <f t="shared" si="0"/>
        <v>-459538149</v>
      </c>
      <c r="S68" s="114"/>
      <c r="T68" s="327">
        <f>R68/درآمدها!$J$4</f>
        <v>3.7678509168160846E-4</v>
      </c>
      <c r="U68" s="266">
        <v>0</v>
      </c>
      <c r="V68" s="329">
        <f t="shared" si="7"/>
        <v>0</v>
      </c>
      <c r="W68" s="266"/>
      <c r="X68" s="329">
        <v>119788897</v>
      </c>
      <c r="Y68" s="329">
        <f t="shared" si="8"/>
        <v>121138203</v>
      </c>
      <c r="Z68" s="266"/>
      <c r="AA68" s="266"/>
      <c r="AB68" s="266"/>
    </row>
    <row r="69" spans="1:28" s="133" customFormat="1" ht="42.75" customHeight="1">
      <c r="A69" s="65"/>
      <c r="B69" s="65" t="s">
        <v>408</v>
      </c>
      <c r="C69" s="324" t="s">
        <v>476</v>
      </c>
      <c r="D69" s="267"/>
      <c r="E69" s="69">
        <v>0</v>
      </c>
      <c r="F69" s="69"/>
      <c r="G69" s="69">
        <f>'درآمد ناشی از تغییر قیمت اوراق '!K64</f>
        <v>-11376208570</v>
      </c>
      <c r="H69" s="69">
        <f>'درآمد ناشی ازفروش'!K65</f>
        <v>-17459114</v>
      </c>
      <c r="I69" s="325"/>
      <c r="J69" s="326">
        <f t="shared" si="3"/>
        <v>-11393667684</v>
      </c>
      <c r="K69" s="326"/>
      <c r="L69" s="327">
        <f t="shared" si="4"/>
        <v>2.0114978393912061E-2</v>
      </c>
      <c r="M69" s="267"/>
      <c r="N69" s="69">
        <v>0</v>
      </c>
      <c r="O69" s="69"/>
      <c r="P69" s="69">
        <f>'درآمد ناشی از تغییر قیمت اوراق '!R64</f>
        <v>-15088231316</v>
      </c>
      <c r="Q69" s="69">
        <f>'درآمد ناشی ازفروش'!S65</f>
        <v>-213332324</v>
      </c>
      <c r="R69" s="328">
        <f t="shared" si="0"/>
        <v>-15301563640</v>
      </c>
      <c r="S69" s="114"/>
      <c r="T69" s="327">
        <f>R69/درآمدها!$J$4</f>
        <v>1.2546077124424694E-2</v>
      </c>
      <c r="U69" s="266">
        <v>1142817130</v>
      </c>
      <c r="V69" s="329">
        <f t="shared" si="7"/>
        <v>1142817130</v>
      </c>
      <c r="W69" s="266"/>
      <c r="X69" s="329">
        <v>1308842994</v>
      </c>
      <c r="Y69" s="329">
        <f t="shared" si="8"/>
        <v>1326302108</v>
      </c>
      <c r="Z69" s="266"/>
      <c r="AA69" s="266"/>
      <c r="AB69" s="266"/>
    </row>
    <row r="70" spans="1:28" s="133" customFormat="1" ht="42.75" customHeight="1">
      <c r="A70" s="65"/>
      <c r="B70" s="65" t="s">
        <v>286</v>
      </c>
      <c r="C70" s="324" t="s">
        <v>505</v>
      </c>
      <c r="D70" s="267"/>
      <c r="E70" s="69">
        <v>0</v>
      </c>
      <c r="F70" s="69"/>
      <c r="G70" s="69">
        <v>0</v>
      </c>
      <c r="H70" s="69">
        <v>0</v>
      </c>
      <c r="I70" s="325"/>
      <c r="J70" s="326">
        <f t="shared" si="3"/>
        <v>0</v>
      </c>
      <c r="K70" s="326"/>
      <c r="L70" s="327">
        <f t="shared" si="4"/>
        <v>0</v>
      </c>
      <c r="M70" s="267"/>
      <c r="N70" s="69">
        <v>0</v>
      </c>
      <c r="O70" s="69"/>
      <c r="P70" s="69">
        <v>0</v>
      </c>
      <c r="Q70" s="69">
        <f>'درآمد ناشی ازفروش'!S66</f>
        <v>9921287456</v>
      </c>
      <c r="R70" s="328">
        <f t="shared" si="0"/>
        <v>9921287456</v>
      </c>
      <c r="S70" s="114"/>
      <c r="T70" s="327">
        <f>R70/درآمدها!$J$4</f>
        <v>-8.1346743721782983E-3</v>
      </c>
      <c r="U70" s="266">
        <v>0</v>
      </c>
      <c r="V70" s="329">
        <f t="shared" si="7"/>
        <v>0</v>
      </c>
      <c r="W70" s="266"/>
      <c r="X70" s="329">
        <v>0</v>
      </c>
      <c r="Y70" s="329">
        <f t="shared" si="8"/>
        <v>0</v>
      </c>
      <c r="Z70" s="266"/>
      <c r="AA70" s="266"/>
      <c r="AB70" s="266"/>
    </row>
    <row r="71" spans="1:28" s="133" customFormat="1" ht="42.75" customHeight="1">
      <c r="A71" s="65"/>
      <c r="B71" s="65" t="s">
        <v>287</v>
      </c>
      <c r="C71" s="324" t="s">
        <v>205</v>
      </c>
      <c r="D71" s="267"/>
      <c r="E71" s="69">
        <v>0</v>
      </c>
      <c r="F71" s="69"/>
      <c r="G71" s="69">
        <f>'درآمد ناشی از تغییر قیمت اوراق '!K65</f>
        <v>-212407799</v>
      </c>
      <c r="H71" s="69">
        <f>'درآمد ناشی ازفروش'!K66</f>
        <v>0</v>
      </c>
      <c r="I71" s="325"/>
      <c r="J71" s="326">
        <f t="shared" si="3"/>
        <v>-212407799</v>
      </c>
      <c r="K71" s="326"/>
      <c r="L71" s="327">
        <f t="shared" si="4"/>
        <v>3.7499586665875381E-4</v>
      </c>
      <c r="M71" s="267"/>
      <c r="N71" s="69">
        <v>0</v>
      </c>
      <c r="O71" s="69"/>
      <c r="P71" s="69">
        <f>'درآمد ناشی از تغییر قیمت اوراق '!R65</f>
        <v>-11809237479</v>
      </c>
      <c r="Q71" s="69">
        <f>'درآمد ناشی ازفروش'!S67</f>
        <v>-1295336805</v>
      </c>
      <c r="R71" s="328">
        <f t="shared" si="0"/>
        <v>-13104574284</v>
      </c>
      <c r="S71" s="114"/>
      <c r="T71" s="327">
        <f>R71/درآمدها!$J$4</f>
        <v>1.0744718874352669E-2</v>
      </c>
      <c r="U71" s="266">
        <v>0</v>
      </c>
      <c r="V71" s="329">
        <f t="shared" si="7"/>
        <v>0</v>
      </c>
      <c r="W71" s="266"/>
      <c r="X71" s="329">
        <v>0</v>
      </c>
      <c r="Y71" s="329">
        <f t="shared" si="8"/>
        <v>0</v>
      </c>
      <c r="Z71" s="266"/>
      <c r="AA71" s="266"/>
      <c r="AB71" s="266"/>
    </row>
    <row r="72" spans="1:28" s="133" customFormat="1" ht="42.75" customHeight="1">
      <c r="A72" s="65"/>
      <c r="B72" s="65" t="s">
        <v>465</v>
      </c>
      <c r="C72" s="324" t="s">
        <v>214</v>
      </c>
      <c r="D72" s="267"/>
      <c r="E72" s="69">
        <v>0</v>
      </c>
      <c r="F72" s="69"/>
      <c r="G72" s="69">
        <f>'درآمد ناشی از تغییر قیمت اوراق '!K66</f>
        <v>-10391933614</v>
      </c>
      <c r="H72" s="69">
        <f>'درآمد ناشی ازفروش'!K67</f>
        <v>-177149526</v>
      </c>
      <c r="I72" s="325"/>
      <c r="J72" s="326">
        <f t="shared" si="3"/>
        <v>-10569083140</v>
      </c>
      <c r="K72" s="326"/>
      <c r="L72" s="327">
        <f t="shared" si="4"/>
        <v>1.8659213600121731E-2</v>
      </c>
      <c r="M72" s="267"/>
      <c r="N72" s="69">
        <v>0</v>
      </c>
      <c r="O72" s="69">
        <v>47658300</v>
      </c>
      <c r="P72" s="69">
        <f>'درآمد ناشی از تغییر قیمت اوراق '!R66</f>
        <v>-14463082789</v>
      </c>
      <c r="Q72" s="69">
        <v>-465015472</v>
      </c>
      <c r="R72" s="328">
        <f t="shared" si="0"/>
        <v>-14928098261</v>
      </c>
      <c r="S72" s="114"/>
      <c r="T72" s="327">
        <f>R72/درآمدها!$J$4</f>
        <v>1.2239864925562349E-2</v>
      </c>
      <c r="U72" s="266">
        <v>0</v>
      </c>
      <c r="V72" s="329">
        <f t="shared" si="7"/>
        <v>0</v>
      </c>
      <c r="W72" s="266"/>
      <c r="X72" s="329">
        <v>7811008</v>
      </c>
      <c r="Y72" s="329">
        <f t="shared" si="8"/>
        <v>184960534</v>
      </c>
      <c r="Z72" s="266"/>
      <c r="AA72" s="266"/>
      <c r="AB72" s="266"/>
    </row>
    <row r="73" spans="1:28" s="133" customFormat="1" ht="42.6" customHeight="1">
      <c r="A73" s="65"/>
      <c r="B73" s="65" t="s">
        <v>288</v>
      </c>
      <c r="C73" s="324" t="s">
        <v>431</v>
      </c>
      <c r="D73" s="267"/>
      <c r="E73" s="69">
        <v>0</v>
      </c>
      <c r="F73" s="69"/>
      <c r="G73" s="69">
        <f>'درآمد ناشی از تغییر قیمت اوراق '!K67</f>
        <v>-7131290542</v>
      </c>
      <c r="H73" s="69">
        <f>'درآمد ناشی ازفروش'!K68</f>
        <v>-143147580</v>
      </c>
      <c r="I73" s="325"/>
      <c r="J73" s="326">
        <f t="shared" si="3"/>
        <v>-7274438122</v>
      </c>
      <c r="K73" s="326"/>
      <c r="L73" s="327">
        <f t="shared" si="4"/>
        <v>1.2842674519756535E-2</v>
      </c>
      <c r="M73" s="267"/>
      <c r="N73" s="69">
        <v>0</v>
      </c>
      <c r="O73" s="69"/>
      <c r="P73" s="69">
        <f>'درآمد ناشی از تغییر قیمت اوراق '!R67</f>
        <v>-8529456602</v>
      </c>
      <c r="Q73" s="69">
        <v>0</v>
      </c>
      <c r="R73" s="328">
        <f t="shared" si="0"/>
        <v>-8529456602</v>
      </c>
      <c r="S73" s="114"/>
      <c r="T73" s="327">
        <f>R73/درآمدها!$J$4</f>
        <v>6.9934826842392812E-3</v>
      </c>
      <c r="U73" s="266">
        <v>0</v>
      </c>
      <c r="V73" s="329">
        <f t="shared" si="7"/>
        <v>0</v>
      </c>
      <c r="W73" s="266"/>
      <c r="X73" s="329">
        <v>64748027</v>
      </c>
      <c r="Y73" s="329">
        <f t="shared" si="8"/>
        <v>207895607</v>
      </c>
      <c r="Z73" s="266"/>
      <c r="AA73" s="266"/>
      <c r="AB73" s="266"/>
    </row>
    <row r="74" spans="1:28" s="133" customFormat="1" ht="42.75" customHeight="1">
      <c r="A74" s="65"/>
      <c r="B74" s="65" t="s">
        <v>289</v>
      </c>
      <c r="C74" s="324" t="s">
        <v>125</v>
      </c>
      <c r="D74" s="267"/>
      <c r="E74" s="69">
        <v>0</v>
      </c>
      <c r="F74" s="69"/>
      <c r="G74" s="69">
        <f>'درآمد ناشی از تغییر قیمت اوراق '!K68</f>
        <v>-3482966042</v>
      </c>
      <c r="H74" s="69">
        <f>'درآمد ناشی ازفروش'!K69</f>
        <v>-2334056</v>
      </c>
      <c r="I74" s="325"/>
      <c r="J74" s="326">
        <f t="shared" si="3"/>
        <v>-3485300098</v>
      </c>
      <c r="K74" s="326"/>
      <c r="L74" s="327">
        <f t="shared" si="4"/>
        <v>6.1531315562257183E-3</v>
      </c>
      <c r="M74" s="267"/>
      <c r="N74" s="69">
        <v>0</v>
      </c>
      <c r="O74" s="69">
        <v>998801189</v>
      </c>
      <c r="P74" s="69">
        <f>'درآمد ناشی از تغییر قیمت اوراق '!R68</f>
        <v>-187787032</v>
      </c>
      <c r="Q74" s="69">
        <f>'درآمد ناشی ازفروش'!S69</f>
        <v>-8176979</v>
      </c>
      <c r="R74" s="328">
        <f t="shared" si="0"/>
        <v>-195964011</v>
      </c>
      <c r="S74" s="114"/>
      <c r="T74" s="327">
        <f>R74/درآمدها!$J$4</f>
        <v>1.6067505605705596E-4</v>
      </c>
      <c r="U74" s="266">
        <v>0</v>
      </c>
      <c r="V74" s="329">
        <f t="shared" si="7"/>
        <v>0</v>
      </c>
      <c r="W74" s="266"/>
      <c r="X74" s="329">
        <v>0</v>
      </c>
      <c r="Y74" s="329">
        <f t="shared" si="8"/>
        <v>2334056</v>
      </c>
      <c r="Z74" s="266"/>
      <c r="AA74" s="266"/>
      <c r="AB74" s="266"/>
    </row>
    <row r="75" spans="1:28" s="133" customFormat="1" ht="42.75" customHeight="1">
      <c r="A75" s="65"/>
      <c r="B75" s="65" t="s">
        <v>290</v>
      </c>
      <c r="C75" s="324" t="s">
        <v>432</v>
      </c>
      <c r="D75" s="267"/>
      <c r="E75" s="69">
        <f>'درآمد سود سهام'!N29</f>
        <v>0</v>
      </c>
      <c r="F75" s="69"/>
      <c r="G75" s="69">
        <f>'درآمد ناشی از تغییر قیمت اوراق '!K69</f>
        <v>-8529456602</v>
      </c>
      <c r="H75" s="69">
        <f>'درآمد ناشی ازفروش'!K70</f>
        <v>-72835219</v>
      </c>
      <c r="I75" s="325"/>
      <c r="J75" s="326">
        <f t="shared" si="3"/>
        <v>-8602291821</v>
      </c>
      <c r="K75" s="326"/>
      <c r="L75" s="327">
        <f t="shared" si="4"/>
        <v>1.518693707036343E-2</v>
      </c>
      <c r="M75" s="267"/>
      <c r="N75" s="69">
        <f>'درآمد سود سهام'!T29</f>
        <v>1354124521</v>
      </c>
      <c r="O75" s="69">
        <v>1144039525</v>
      </c>
      <c r="P75" s="69">
        <f>'درآمد ناشی از تغییر قیمت اوراق '!R69</f>
        <v>-8931066769</v>
      </c>
      <c r="Q75" s="69">
        <f>'درآمد ناشی ازفروش'!S70</f>
        <v>-60023523</v>
      </c>
      <c r="R75" s="328">
        <f t="shared" ref="R75:R138" si="9">N75+P75+Q75</f>
        <v>-7636965771</v>
      </c>
      <c r="S75" s="114"/>
      <c r="T75" s="327">
        <f>R75/درآمدها!$J$4</f>
        <v>6.2617104901024024E-3</v>
      </c>
      <c r="U75" s="266">
        <v>0</v>
      </c>
      <c r="V75" s="329">
        <f t="shared" si="7"/>
        <v>-1354124521</v>
      </c>
      <c r="W75" s="266"/>
      <c r="X75" s="329">
        <v>-66723073</v>
      </c>
      <c r="Y75" s="329">
        <f t="shared" si="8"/>
        <v>6112146</v>
      </c>
      <c r="Z75" s="266"/>
      <c r="AA75" s="266"/>
      <c r="AB75" s="266"/>
    </row>
    <row r="76" spans="1:28" s="133" customFormat="1" ht="42.75" customHeight="1">
      <c r="A76" s="65"/>
      <c r="B76" s="65" t="s">
        <v>291</v>
      </c>
      <c r="C76" s="324" t="s">
        <v>101</v>
      </c>
      <c r="D76" s="267"/>
      <c r="E76" s="69">
        <f>'درآمد سود سهام'!N30</f>
        <v>0</v>
      </c>
      <c r="F76" s="69"/>
      <c r="G76" s="69">
        <f>'درآمد ناشی از تغییر قیمت اوراق '!K70</f>
        <v>-24858631</v>
      </c>
      <c r="H76" s="69">
        <f>'درآمد ناشی ازفروش'!K71</f>
        <v>-260081659</v>
      </c>
      <c r="I76" s="325"/>
      <c r="J76" s="326">
        <f t="shared" ref="J76:J139" si="10">E76+G76+H76</f>
        <v>-284940290</v>
      </c>
      <c r="K76" s="326"/>
      <c r="L76" s="327">
        <f t="shared" ref="L76:L139" si="11">J76/-566427040630</f>
        <v>5.0304852975076796E-4</v>
      </c>
      <c r="M76" s="267"/>
      <c r="N76" s="69">
        <f>'درآمد سود سهام'!T30</f>
        <v>1391149043</v>
      </c>
      <c r="O76" s="69"/>
      <c r="P76" s="69">
        <f>'درآمد ناشی از تغییر قیمت اوراق '!R70</f>
        <v>-27502462765</v>
      </c>
      <c r="Q76" s="69">
        <f>'درآمد ناشی ازفروش'!S71</f>
        <v>-923636216</v>
      </c>
      <c r="R76" s="328">
        <f t="shared" si="9"/>
        <v>-27034949938</v>
      </c>
      <c r="S76" s="114"/>
      <c r="T76" s="327">
        <f>R76/درآمدها!$J$4</f>
        <v>2.2166529836888525E-2</v>
      </c>
      <c r="U76" s="266">
        <v>0</v>
      </c>
      <c r="V76" s="329">
        <f t="shared" si="7"/>
        <v>-1391149043</v>
      </c>
      <c r="W76" s="266"/>
      <c r="X76" s="329">
        <v>153272888</v>
      </c>
      <c r="Y76" s="329">
        <f t="shared" si="8"/>
        <v>413354547</v>
      </c>
      <c r="Z76" s="266"/>
      <c r="AA76" s="266"/>
      <c r="AB76" s="266"/>
    </row>
    <row r="77" spans="1:28" s="133" customFormat="1" ht="42.75" customHeight="1">
      <c r="A77" s="65"/>
      <c r="B77" s="65" t="s">
        <v>292</v>
      </c>
      <c r="C77" s="324" t="s">
        <v>403</v>
      </c>
      <c r="D77" s="267"/>
      <c r="E77" s="69">
        <v>0</v>
      </c>
      <c r="F77" s="69"/>
      <c r="G77" s="69">
        <f>'درآمد ناشی از تغییر قیمت اوراق '!K71</f>
        <v>-5720093438</v>
      </c>
      <c r="H77" s="69">
        <f>'درآمد ناشی ازفروش'!K72</f>
        <v>-601736790</v>
      </c>
      <c r="I77" s="325"/>
      <c r="J77" s="326">
        <f t="shared" si="10"/>
        <v>-6321830228</v>
      </c>
      <c r="K77" s="326"/>
      <c r="L77" s="327">
        <f t="shared" si="11"/>
        <v>1.1160890590549206E-2</v>
      </c>
      <c r="M77" s="267"/>
      <c r="N77" s="69">
        <v>0</v>
      </c>
      <c r="O77" s="69">
        <v>133226700</v>
      </c>
      <c r="P77" s="69">
        <f>'درآمد ناشی از تغییر قیمت اوراق '!R71</f>
        <v>-4323500197</v>
      </c>
      <c r="Q77" s="69">
        <f>'درآمد ناشی ازفروش'!S72</f>
        <v>-637531987</v>
      </c>
      <c r="R77" s="328">
        <f t="shared" si="9"/>
        <v>-4961032184</v>
      </c>
      <c r="S77" s="114"/>
      <c r="T77" s="327">
        <f>R77/درآمدها!$J$4</f>
        <v>4.0676556894166591E-3</v>
      </c>
      <c r="U77" s="266">
        <v>0</v>
      </c>
      <c r="V77" s="329">
        <f t="shared" si="7"/>
        <v>0</v>
      </c>
      <c r="W77" s="266"/>
      <c r="X77" s="329">
        <v>246054014</v>
      </c>
      <c r="Y77" s="329">
        <f t="shared" si="8"/>
        <v>847790804</v>
      </c>
      <c r="Z77" s="266"/>
      <c r="AA77" s="266"/>
      <c r="AB77" s="266"/>
    </row>
    <row r="78" spans="1:28" s="133" customFormat="1" ht="42.75" customHeight="1">
      <c r="A78" s="65"/>
      <c r="B78" s="65" t="s">
        <v>293</v>
      </c>
      <c r="C78" s="324" t="s">
        <v>471</v>
      </c>
      <c r="D78" s="267"/>
      <c r="E78" s="69">
        <v>0</v>
      </c>
      <c r="F78" s="69"/>
      <c r="G78" s="69">
        <f>'درآمد ناشی از تغییر قیمت اوراق '!K72</f>
        <v>-9541114144</v>
      </c>
      <c r="H78" s="69">
        <v>0</v>
      </c>
      <c r="I78" s="325"/>
      <c r="J78" s="326">
        <f t="shared" si="10"/>
        <v>-9541114144</v>
      </c>
      <c r="K78" s="326"/>
      <c r="L78" s="327">
        <f t="shared" si="11"/>
        <v>1.6844383229635433E-2</v>
      </c>
      <c r="M78" s="267"/>
      <c r="N78" s="69">
        <v>0</v>
      </c>
      <c r="O78" s="69"/>
      <c r="P78" s="69">
        <v>0</v>
      </c>
      <c r="Q78" s="69">
        <v>0</v>
      </c>
      <c r="R78" s="328">
        <f t="shared" si="9"/>
        <v>0</v>
      </c>
      <c r="S78" s="114"/>
      <c r="T78" s="327">
        <f>R78/درآمدها!$J$4</f>
        <v>0</v>
      </c>
      <c r="U78" s="266">
        <v>1076109812</v>
      </c>
      <c r="V78" s="329">
        <f t="shared" si="7"/>
        <v>1076109812</v>
      </c>
      <c r="W78" s="266"/>
      <c r="X78" s="329">
        <v>431873304</v>
      </c>
      <c r="Y78" s="329">
        <f t="shared" si="8"/>
        <v>431873304</v>
      </c>
      <c r="Z78" s="266"/>
      <c r="AA78" s="266"/>
      <c r="AB78" s="266"/>
    </row>
    <row r="79" spans="1:28" s="133" customFormat="1" ht="42.75" customHeight="1">
      <c r="A79" s="65"/>
      <c r="B79" s="65" t="s">
        <v>449</v>
      </c>
      <c r="C79" s="324" t="s">
        <v>127</v>
      </c>
      <c r="D79" s="267"/>
      <c r="E79" s="69">
        <v>0</v>
      </c>
      <c r="F79" s="69"/>
      <c r="G79" s="69">
        <f>'درآمد ناشی از تغییر قیمت اوراق '!K73</f>
        <v>71927539</v>
      </c>
      <c r="H79" s="69">
        <f>'درآمد ناشی ازفروش'!K73</f>
        <v>-16659984</v>
      </c>
      <c r="I79" s="325"/>
      <c r="J79" s="326">
        <f t="shared" si="10"/>
        <v>55267555</v>
      </c>
      <c r="K79" s="326"/>
      <c r="L79" s="327">
        <f t="shared" si="11"/>
        <v>-9.7572239733698964E-5</v>
      </c>
      <c r="M79" s="267"/>
      <c r="N79" s="69">
        <v>0</v>
      </c>
      <c r="O79" s="69">
        <v>132463230</v>
      </c>
      <c r="P79" s="69">
        <f>'درآمد ناشی از تغییر قیمت اوراق '!R73</f>
        <v>-1513971345</v>
      </c>
      <c r="Q79" s="69">
        <f>'درآمد ناشی ازفروش'!S73</f>
        <v>-63239449</v>
      </c>
      <c r="R79" s="328">
        <f t="shared" si="9"/>
        <v>-1577210794</v>
      </c>
      <c r="S79" s="114"/>
      <c r="T79" s="327">
        <f>R79/درآمدها!$J$4</f>
        <v>1.2931886393147145E-3</v>
      </c>
      <c r="U79" s="266">
        <v>0</v>
      </c>
      <c r="V79" s="329">
        <f t="shared" si="7"/>
        <v>0</v>
      </c>
      <c r="W79" s="266"/>
      <c r="X79" s="329">
        <v>288835684</v>
      </c>
      <c r="Y79" s="329">
        <f t="shared" si="8"/>
        <v>305495668</v>
      </c>
      <c r="Z79" s="266"/>
      <c r="AA79" s="266"/>
      <c r="AB79" s="266"/>
    </row>
    <row r="80" spans="1:28" s="133" customFormat="1" ht="42.75" customHeight="1">
      <c r="A80" s="65"/>
      <c r="B80" s="65" t="s">
        <v>294</v>
      </c>
      <c r="C80" s="324" t="s">
        <v>141</v>
      </c>
      <c r="D80" s="267"/>
      <c r="E80" s="69">
        <v>0</v>
      </c>
      <c r="F80" s="69"/>
      <c r="G80" s="69">
        <f>'درآمد ناشی از تغییر قیمت اوراق '!K74</f>
        <v>-784621461</v>
      </c>
      <c r="H80" s="69">
        <f>'درآمد ناشی ازفروش'!K74</f>
        <v>-57027508</v>
      </c>
      <c r="I80" s="325"/>
      <c r="J80" s="326">
        <f t="shared" si="10"/>
        <v>-841648969</v>
      </c>
      <c r="K80" s="326"/>
      <c r="L80" s="327">
        <f t="shared" si="11"/>
        <v>1.4858912245147911E-3</v>
      </c>
      <c r="M80" s="267"/>
      <c r="N80" s="69">
        <v>0</v>
      </c>
      <c r="O80" s="69"/>
      <c r="P80" s="69">
        <f>'درآمد ناشی از تغییر قیمت اوراق '!R74</f>
        <v>-5078744498</v>
      </c>
      <c r="Q80" s="69">
        <f>'درآمد ناشی ازفروش'!S74</f>
        <v>-102565358</v>
      </c>
      <c r="R80" s="328">
        <f t="shared" si="9"/>
        <v>-5181309856</v>
      </c>
      <c r="S80" s="114"/>
      <c r="T80" s="327">
        <f>R80/درآمدها!$J$4</f>
        <v>4.2482660326940156E-3</v>
      </c>
      <c r="U80" s="266">
        <v>1020931280</v>
      </c>
      <c r="V80" s="329">
        <f t="shared" si="7"/>
        <v>1020931280</v>
      </c>
      <c r="W80" s="266"/>
      <c r="X80" s="329">
        <v>-114485</v>
      </c>
      <c r="Y80" s="329">
        <f t="shared" si="8"/>
        <v>56913023</v>
      </c>
      <c r="Z80" s="266"/>
      <c r="AA80" s="266"/>
      <c r="AB80" s="266"/>
    </row>
    <row r="81" spans="1:28" s="133" customFormat="1" ht="42.75" customHeight="1">
      <c r="A81" s="65"/>
      <c r="B81" s="65" t="s">
        <v>295</v>
      </c>
      <c r="C81" s="324" t="s">
        <v>506</v>
      </c>
      <c r="D81" s="267"/>
      <c r="E81" s="69">
        <f>'درآمد سود سهام'!N31</f>
        <v>0</v>
      </c>
      <c r="F81" s="69"/>
      <c r="G81" s="69">
        <v>0</v>
      </c>
      <c r="H81" s="69">
        <f>'درآمد ناشی ازفروش'!K75</f>
        <v>6172014010</v>
      </c>
      <c r="I81" s="325"/>
      <c r="J81" s="326">
        <f t="shared" si="10"/>
        <v>6172014010</v>
      </c>
      <c r="K81" s="326"/>
      <c r="L81" s="327">
        <f t="shared" si="11"/>
        <v>-1.0896397183184033E-2</v>
      </c>
      <c r="M81" s="267"/>
      <c r="N81" s="69">
        <f>'درآمد سود سهام'!T31</f>
        <v>1000000000</v>
      </c>
      <c r="O81" s="69">
        <v>1681625538</v>
      </c>
      <c r="P81" s="69">
        <v>0</v>
      </c>
      <c r="Q81" s="69">
        <f>'درآمد ناشی ازفروش'!S75</f>
        <v>6172014010</v>
      </c>
      <c r="R81" s="328">
        <f t="shared" si="9"/>
        <v>7172014010</v>
      </c>
      <c r="S81" s="114"/>
      <c r="T81" s="327">
        <f>R81/درآمدها!$J$4</f>
        <v>-5.8804866629247584E-3</v>
      </c>
      <c r="U81" s="266">
        <v>0</v>
      </c>
      <c r="V81" s="329">
        <f t="shared" si="7"/>
        <v>-1000000000</v>
      </c>
      <c r="W81" s="266"/>
      <c r="X81" s="329">
        <v>-226294785</v>
      </c>
      <c r="Y81" s="329">
        <f t="shared" si="8"/>
        <v>-6398308795</v>
      </c>
      <c r="Z81" s="266"/>
      <c r="AA81" s="266"/>
      <c r="AB81" s="266"/>
    </row>
    <row r="82" spans="1:28" s="133" customFormat="1" ht="42.75" customHeight="1">
      <c r="A82" s="65"/>
      <c r="B82" s="65" t="s">
        <v>296</v>
      </c>
      <c r="C82" s="324" t="s">
        <v>566</v>
      </c>
      <c r="D82" s="267"/>
      <c r="E82" s="69">
        <v>0</v>
      </c>
      <c r="F82" s="69"/>
      <c r="G82" s="69">
        <f>'درآمد ناشی از تغییر قیمت اوراق '!K76</f>
        <v>-2494648289</v>
      </c>
      <c r="H82" s="69">
        <f>'درآمد ناشی ازفروش'!K76</f>
        <v>-1391799</v>
      </c>
      <c r="I82" s="325"/>
      <c r="J82" s="326">
        <f t="shared" si="10"/>
        <v>-2496040088</v>
      </c>
      <c r="K82" s="326"/>
      <c r="L82" s="327">
        <f t="shared" si="11"/>
        <v>4.4066400594572896E-3</v>
      </c>
      <c r="M82" s="267"/>
      <c r="N82" s="69">
        <v>0</v>
      </c>
      <c r="O82" s="69"/>
      <c r="P82" s="69">
        <f>'درآمد ناشی از تغییر قیمت اوراق '!R76</f>
        <v>-127471206</v>
      </c>
      <c r="Q82" s="69">
        <f>'درآمد ناشی ازفروش'!S76</f>
        <v>-1391799</v>
      </c>
      <c r="R82" s="328">
        <f t="shared" si="9"/>
        <v>-128863005</v>
      </c>
      <c r="S82" s="114"/>
      <c r="T82" s="327">
        <f>R82/درآمدها!$J$4</f>
        <v>1.056575156142098E-4</v>
      </c>
      <c r="U82" s="266">
        <v>10246302</v>
      </c>
      <c r="V82" s="329">
        <f t="shared" si="7"/>
        <v>10246302</v>
      </c>
      <c r="W82" s="266"/>
      <c r="X82" s="329">
        <v>255985884</v>
      </c>
      <c r="Y82" s="329">
        <f t="shared" si="8"/>
        <v>257377683</v>
      </c>
      <c r="Z82" s="266"/>
      <c r="AA82" s="266"/>
      <c r="AB82" s="266"/>
    </row>
    <row r="83" spans="1:28" s="133" customFormat="1" ht="42.75" customHeight="1">
      <c r="A83" s="65"/>
      <c r="B83" s="65" t="s">
        <v>409</v>
      </c>
      <c r="C83" s="324" t="s">
        <v>567</v>
      </c>
      <c r="D83" s="267"/>
      <c r="E83" s="69">
        <v>0</v>
      </c>
      <c r="F83" s="69"/>
      <c r="G83" s="69">
        <f>'درآمد ناشی از تغییر قیمت اوراق '!K77</f>
        <v>-6942468606</v>
      </c>
      <c r="H83" s="69">
        <f>'درآمد ناشی ازفروش'!K77</f>
        <v>-27834059</v>
      </c>
      <c r="I83" s="325"/>
      <c r="J83" s="326">
        <f t="shared" si="10"/>
        <v>-6970302665</v>
      </c>
      <c r="K83" s="326"/>
      <c r="L83" s="327">
        <f t="shared" si="11"/>
        <v>1.2305737835622017E-2</v>
      </c>
      <c r="M83" s="267"/>
      <c r="N83" s="69">
        <v>0</v>
      </c>
      <c r="O83" s="69"/>
      <c r="P83" s="69">
        <f>'درآمد ناشی از تغییر قیمت اوراق '!R77</f>
        <v>-2751888042</v>
      </c>
      <c r="Q83" s="69">
        <f>'درآمد ناشی ازفروش'!S77</f>
        <v>-27834059</v>
      </c>
      <c r="R83" s="328">
        <f t="shared" si="9"/>
        <v>-2779722101</v>
      </c>
      <c r="S83" s="114"/>
      <c r="T83" s="327">
        <f>R83/درآمدها!$J$4</f>
        <v>2.279153208398109E-3</v>
      </c>
      <c r="U83" s="266">
        <v>0</v>
      </c>
      <c r="V83" s="329">
        <f t="shared" si="7"/>
        <v>0</v>
      </c>
      <c r="W83" s="266"/>
      <c r="X83" s="329">
        <v>202148190</v>
      </c>
      <c r="Y83" s="329">
        <f t="shared" si="8"/>
        <v>229982249</v>
      </c>
      <c r="Z83" s="266"/>
      <c r="AA83" s="266"/>
      <c r="AB83" s="266"/>
    </row>
    <row r="84" spans="1:28" s="133" customFormat="1" ht="42.75" customHeight="1">
      <c r="A84" s="65"/>
      <c r="B84" s="65" t="s">
        <v>297</v>
      </c>
      <c r="C84" s="324" t="s">
        <v>177</v>
      </c>
      <c r="D84" s="267"/>
      <c r="E84" s="69">
        <v>0</v>
      </c>
      <c r="F84" s="69"/>
      <c r="G84" s="69">
        <f>'درآمد ناشی از تغییر قیمت اوراق '!K78</f>
        <v>-127471206</v>
      </c>
      <c r="H84" s="69">
        <f>'درآمد ناشی ازفروش'!K78</f>
        <v>-53794524</v>
      </c>
      <c r="I84" s="325"/>
      <c r="J84" s="326">
        <f t="shared" si="10"/>
        <v>-181265730</v>
      </c>
      <c r="K84" s="326"/>
      <c r="L84" s="327">
        <f t="shared" si="11"/>
        <v>3.2001602500895775E-4</v>
      </c>
      <c r="M84" s="267"/>
      <c r="N84" s="69">
        <v>0</v>
      </c>
      <c r="O84" s="69">
        <v>172094945</v>
      </c>
      <c r="P84" s="69">
        <f>'درآمد ناشی از تغییر قیمت اوراق '!R78</f>
        <v>-4637324265</v>
      </c>
      <c r="Q84" s="69">
        <f>'درآمد ناشی ازفروش'!S78</f>
        <v>316280753</v>
      </c>
      <c r="R84" s="328">
        <f t="shared" si="9"/>
        <v>-4321043512</v>
      </c>
      <c r="S84" s="114"/>
      <c r="T84" s="327">
        <f>R84/درآمدها!$J$4</f>
        <v>3.5429153800877137E-3</v>
      </c>
      <c r="U84" s="266">
        <v>89102100</v>
      </c>
      <c r="V84" s="329">
        <f t="shared" si="7"/>
        <v>89102100</v>
      </c>
      <c r="W84" s="266"/>
      <c r="X84" s="329">
        <v>79902413</v>
      </c>
      <c r="Y84" s="329">
        <f t="shared" si="8"/>
        <v>133696937</v>
      </c>
      <c r="Z84" s="266"/>
      <c r="AA84" s="266"/>
      <c r="AB84" s="266"/>
    </row>
    <row r="85" spans="1:28" s="133" customFormat="1" ht="42.75" customHeight="1">
      <c r="A85" s="65"/>
      <c r="B85" s="65" t="s">
        <v>450</v>
      </c>
      <c r="C85" s="324" t="s">
        <v>123</v>
      </c>
      <c r="D85" s="267"/>
      <c r="E85" s="69">
        <v>0</v>
      </c>
      <c r="F85" s="69"/>
      <c r="G85" s="69">
        <f>'درآمد ناشی از تغییر قیمت اوراق '!K79</f>
        <v>-2751888042</v>
      </c>
      <c r="H85" s="69">
        <f>'درآمد ناشی ازفروش'!K79</f>
        <v>-17297836</v>
      </c>
      <c r="I85" s="325"/>
      <c r="J85" s="326">
        <f t="shared" si="10"/>
        <v>-2769185878</v>
      </c>
      <c r="K85" s="326"/>
      <c r="L85" s="327">
        <f t="shared" si="11"/>
        <v>4.8888659604245134E-3</v>
      </c>
      <c r="M85" s="267"/>
      <c r="N85" s="69">
        <v>0</v>
      </c>
      <c r="O85" s="69"/>
      <c r="P85" s="69">
        <f>'درآمد ناشی از تغییر قیمت اوراق '!R79</f>
        <v>-17121420095</v>
      </c>
      <c r="Q85" s="69">
        <f>'درآمد ناشی ازفروش'!S79</f>
        <v>201875311</v>
      </c>
      <c r="R85" s="328">
        <f t="shared" si="9"/>
        <v>-16919544784</v>
      </c>
      <c r="S85" s="114"/>
      <c r="T85" s="327">
        <f>R85/درآمدها!$J$4</f>
        <v>1.3872694239908513E-2</v>
      </c>
      <c r="U85" s="266">
        <v>0</v>
      </c>
      <c r="V85" s="329">
        <f t="shared" si="7"/>
        <v>0</v>
      </c>
      <c r="W85" s="266"/>
      <c r="X85" s="329">
        <v>271954338</v>
      </c>
      <c r="Y85" s="329">
        <f t="shared" si="8"/>
        <v>289252174</v>
      </c>
      <c r="Z85" s="266"/>
      <c r="AA85" s="266"/>
      <c r="AB85" s="266"/>
    </row>
    <row r="86" spans="1:28" s="133" customFormat="1" ht="42.75" customHeight="1">
      <c r="A86" s="65"/>
      <c r="B86" s="65" t="s">
        <v>466</v>
      </c>
      <c r="C86" s="324" t="s">
        <v>168</v>
      </c>
      <c r="D86" s="267"/>
      <c r="E86" s="69">
        <v>0</v>
      </c>
      <c r="F86" s="69"/>
      <c r="G86" s="69">
        <f>'درآمد ناشی از تغییر قیمت اوراق '!K80</f>
        <v>-8735400639</v>
      </c>
      <c r="H86" s="69">
        <f>'درآمد ناشی ازفروش'!K80</f>
        <v>-53426983</v>
      </c>
      <c r="I86" s="325"/>
      <c r="J86" s="326">
        <f t="shared" si="10"/>
        <v>-8788827622</v>
      </c>
      <c r="K86" s="326"/>
      <c r="L86" s="327">
        <f t="shared" si="11"/>
        <v>1.5516257155069359E-2</v>
      </c>
      <c r="M86" s="267"/>
      <c r="N86" s="69">
        <v>0</v>
      </c>
      <c r="O86" s="69">
        <v>5098674239</v>
      </c>
      <c r="P86" s="69">
        <f>'درآمد ناشی از تغییر قیمت اوراق '!R80</f>
        <v>-5934529605</v>
      </c>
      <c r="Q86" s="69">
        <f>'درآمد ناشی ازفروش'!S80</f>
        <v>75317458</v>
      </c>
      <c r="R86" s="328">
        <f t="shared" si="9"/>
        <v>-5859212147</v>
      </c>
      <c r="S86" s="114"/>
      <c r="T86" s="327">
        <f>R86/درآمدها!$J$4</f>
        <v>4.8040925237512518E-3</v>
      </c>
      <c r="U86" s="266">
        <v>59854950</v>
      </c>
      <c r="V86" s="329">
        <f t="shared" si="7"/>
        <v>59854950</v>
      </c>
      <c r="W86" s="266"/>
      <c r="X86" s="329">
        <v>248055294</v>
      </c>
      <c r="Y86" s="329">
        <f t="shared" si="8"/>
        <v>301482277</v>
      </c>
      <c r="Z86" s="266"/>
      <c r="AA86" s="266"/>
      <c r="AB86" s="266"/>
    </row>
    <row r="87" spans="1:28" s="133" customFormat="1" ht="42.75" customHeight="1">
      <c r="A87" s="65"/>
      <c r="B87" s="65" t="s">
        <v>298</v>
      </c>
      <c r="C87" s="324" t="s">
        <v>477</v>
      </c>
      <c r="D87" s="267"/>
      <c r="E87" s="69">
        <v>0</v>
      </c>
      <c r="F87" s="69"/>
      <c r="G87" s="69">
        <f>'درآمد ناشی از تغییر قیمت اوراق '!K81</f>
        <v>-20605736105</v>
      </c>
      <c r="H87" s="69">
        <f>'درآمد ناشی ازفروش'!K81</f>
        <v>-42519615</v>
      </c>
      <c r="I87" s="325"/>
      <c r="J87" s="326">
        <f t="shared" si="10"/>
        <v>-20648255720</v>
      </c>
      <c r="K87" s="326"/>
      <c r="L87" s="327">
        <f t="shared" si="11"/>
        <v>3.6453513407541924E-2</v>
      </c>
      <c r="M87" s="267"/>
      <c r="N87" s="69">
        <v>0</v>
      </c>
      <c r="O87" s="69"/>
      <c r="P87" s="69">
        <f>'درآمد ناشی از تغییر قیمت اوراق '!R81</f>
        <v>-3840546315</v>
      </c>
      <c r="Q87" s="69">
        <f>'درآمد ناشی ازفروش'!S81</f>
        <v>-28664319</v>
      </c>
      <c r="R87" s="328">
        <f t="shared" si="9"/>
        <v>-3869210634</v>
      </c>
      <c r="S87" s="114"/>
      <c r="T87" s="327">
        <f>R87/درآمدها!$J$4</f>
        <v>3.1724480038046732E-3</v>
      </c>
      <c r="U87" s="266">
        <v>0</v>
      </c>
      <c r="V87" s="329">
        <f t="shared" si="7"/>
        <v>0</v>
      </c>
      <c r="W87" s="266"/>
      <c r="X87" s="329">
        <v>387179639</v>
      </c>
      <c r="Y87" s="329">
        <f t="shared" si="8"/>
        <v>429699254</v>
      </c>
      <c r="Z87" s="266"/>
      <c r="AA87" s="266"/>
      <c r="AB87" s="266"/>
    </row>
    <row r="88" spans="1:28" s="133" customFormat="1" ht="42.75" customHeight="1">
      <c r="A88" s="65"/>
      <c r="B88" s="65" t="s">
        <v>299</v>
      </c>
      <c r="C88" s="324" t="s">
        <v>171</v>
      </c>
      <c r="D88" s="267"/>
      <c r="E88" s="69">
        <v>0</v>
      </c>
      <c r="F88" s="69"/>
      <c r="G88" s="69">
        <f>'درآمد ناشی از تغییر قیمت اوراق '!K82</f>
        <v>-8069878248</v>
      </c>
      <c r="H88" s="69">
        <f>'درآمد ناشی ازفروش'!K82</f>
        <v>11265472317</v>
      </c>
      <c r="I88" s="325"/>
      <c r="J88" s="326">
        <f t="shared" si="10"/>
        <v>3195594069</v>
      </c>
      <c r="K88" s="326"/>
      <c r="L88" s="327">
        <f t="shared" si="11"/>
        <v>-5.641669340937093E-3</v>
      </c>
      <c r="M88" s="267"/>
      <c r="N88" s="69">
        <v>0</v>
      </c>
      <c r="O88" s="69"/>
      <c r="P88" s="69">
        <f>'درآمد ناشی از تغییر قیمت اوراق '!R82</f>
        <v>11310406826</v>
      </c>
      <c r="Q88" s="69">
        <f>'درآمد ناشی ازفروش'!S82</f>
        <v>11505324344</v>
      </c>
      <c r="R88" s="328">
        <f t="shared" si="9"/>
        <v>22815731170</v>
      </c>
      <c r="S88" s="114"/>
      <c r="T88" s="327">
        <f>R88/درآمدها!$J$4</f>
        <v>-1.8707102727768054E-2</v>
      </c>
      <c r="U88" s="266">
        <v>0</v>
      </c>
      <c r="V88" s="329">
        <f t="shared" si="7"/>
        <v>0</v>
      </c>
      <c r="W88" s="266"/>
      <c r="X88" s="329">
        <v>-232950675</v>
      </c>
      <c r="Y88" s="329">
        <f t="shared" si="8"/>
        <v>-11498422992</v>
      </c>
      <c r="Z88" s="266"/>
      <c r="AA88" s="266"/>
      <c r="AB88" s="266"/>
    </row>
    <row r="89" spans="1:28" s="133" customFormat="1" ht="42.75" customHeight="1">
      <c r="A89" s="65"/>
      <c r="B89" s="65" t="s">
        <v>300</v>
      </c>
      <c r="C89" s="324" t="s">
        <v>138</v>
      </c>
      <c r="D89" s="267"/>
      <c r="E89" s="69">
        <f>'درآمد سود سهام'!N32</f>
        <v>0</v>
      </c>
      <c r="F89" s="69"/>
      <c r="G89" s="69">
        <f>'درآمد ناشی از تغییر قیمت اوراق '!K83</f>
        <v>-3963445248</v>
      </c>
      <c r="H89" s="69">
        <f>'درآمد ناشی ازفروش'!K83</f>
        <v>-39236948</v>
      </c>
      <c r="I89" s="325"/>
      <c r="J89" s="326">
        <f t="shared" si="10"/>
        <v>-4002682196</v>
      </c>
      <c r="K89" s="326"/>
      <c r="L89" s="327">
        <f t="shared" si="11"/>
        <v>7.0665450426732395E-3</v>
      </c>
      <c r="M89" s="267"/>
      <c r="N89" s="69">
        <f>'درآمد سود سهام'!T32</f>
        <v>-105684916</v>
      </c>
      <c r="O89" s="69">
        <v>945760958</v>
      </c>
      <c r="P89" s="69">
        <f>'درآمد ناشی از تغییر قیمت اوراق '!R83</f>
        <v>-3824676589</v>
      </c>
      <c r="Q89" s="69">
        <f>'درآمد ناشی ازفروش'!S83</f>
        <v>-88034183</v>
      </c>
      <c r="R89" s="328">
        <f t="shared" si="9"/>
        <v>-4018395688</v>
      </c>
      <c r="S89" s="114"/>
      <c r="T89" s="327">
        <f>R89/درآمدها!$J$4</f>
        <v>3.2947679991548648E-3</v>
      </c>
      <c r="U89" s="266">
        <v>2477274839</v>
      </c>
      <c r="V89" s="329">
        <f t="shared" si="7"/>
        <v>2582959755</v>
      </c>
      <c r="W89" s="266"/>
      <c r="X89" s="329">
        <v>24066843</v>
      </c>
      <c r="Y89" s="329">
        <f t="shared" si="8"/>
        <v>63303791</v>
      </c>
      <c r="Z89" s="266"/>
      <c r="AA89" s="266"/>
      <c r="AB89" s="266"/>
    </row>
    <row r="90" spans="1:28" s="133" customFormat="1" ht="52.5" customHeight="1">
      <c r="A90" s="65"/>
      <c r="B90" s="65" t="s">
        <v>301</v>
      </c>
      <c r="C90" s="324" t="s">
        <v>485</v>
      </c>
      <c r="D90" s="267"/>
      <c r="E90" s="69">
        <f>'درآمد سود سهام'!N33</f>
        <v>0</v>
      </c>
      <c r="F90" s="69"/>
      <c r="G90" s="69">
        <f>'درآمد ناشی از تغییر قیمت اوراق '!K84</f>
        <v>-4314362450</v>
      </c>
      <c r="H90" s="69">
        <f>'درآمد ناشی ازفروش'!K84</f>
        <v>6212880</v>
      </c>
      <c r="I90" s="325"/>
      <c r="J90" s="326">
        <f t="shared" si="10"/>
        <v>-4308149570</v>
      </c>
      <c r="K90" s="326"/>
      <c r="L90" s="327">
        <f t="shared" si="11"/>
        <v>7.6058331629230216E-3</v>
      </c>
      <c r="M90" s="267"/>
      <c r="N90" s="69">
        <f>'درآمد سود سهام'!T33</f>
        <v>1065908407</v>
      </c>
      <c r="O90" s="69"/>
      <c r="P90" s="69">
        <f>'درآمد ناشی از تغییر قیمت اوراق '!R84</f>
        <v>249465280</v>
      </c>
      <c r="Q90" s="69">
        <f>'درآمد ناشی ازفروش'!S84</f>
        <v>110962057</v>
      </c>
      <c r="R90" s="328">
        <f t="shared" si="9"/>
        <v>1426335744</v>
      </c>
      <c r="S90" s="114"/>
      <c r="T90" s="327">
        <f>R90/درآمدها!$J$4</f>
        <v>-1.1694829803385817E-3</v>
      </c>
      <c r="U90" s="266">
        <v>414758200</v>
      </c>
      <c r="V90" s="329">
        <f t="shared" si="7"/>
        <v>-651150207</v>
      </c>
      <c r="W90" s="266"/>
      <c r="X90" s="329">
        <v>408382096</v>
      </c>
      <c r="Y90" s="329">
        <f t="shared" si="8"/>
        <v>402169216</v>
      </c>
      <c r="Z90" s="266"/>
      <c r="AA90" s="266"/>
      <c r="AB90" s="266"/>
    </row>
    <row r="91" spans="1:28" s="133" customFormat="1" ht="42.75" customHeight="1">
      <c r="A91" s="65"/>
      <c r="B91" s="65" t="s">
        <v>302</v>
      </c>
      <c r="C91" s="310" t="s">
        <v>486</v>
      </c>
      <c r="D91" s="330"/>
      <c r="E91" s="69">
        <v>0</v>
      </c>
      <c r="F91" s="69"/>
      <c r="G91" s="69">
        <f>'درآمد ناشی از تغییر قیمت اوراق '!K85</f>
        <v>-3093508821</v>
      </c>
      <c r="H91" s="69">
        <f>'درآمد ناشی ازفروش'!K85</f>
        <v>0</v>
      </c>
      <c r="I91" s="119"/>
      <c r="J91" s="326">
        <f t="shared" si="10"/>
        <v>-3093508821</v>
      </c>
      <c r="K91" s="331"/>
      <c r="L91" s="327">
        <f t="shared" si="11"/>
        <v>5.4614426909409038E-3</v>
      </c>
      <c r="M91" s="330"/>
      <c r="N91" s="69">
        <v>0</v>
      </c>
      <c r="O91" s="119"/>
      <c r="P91" s="69">
        <f>'درآمد ناشی از تغییر قیمت اوراق '!R85</f>
        <v>-84904878</v>
      </c>
      <c r="Q91" s="69">
        <f>'درآمد ناشی ازفروش'!S85</f>
        <v>-1110719</v>
      </c>
      <c r="R91" s="328">
        <f t="shared" si="9"/>
        <v>-86015597</v>
      </c>
      <c r="S91" s="331"/>
      <c r="T91" s="327">
        <f>R91/درآمدها!$J$4</f>
        <v>7.0526015461870359E-5</v>
      </c>
      <c r="U91" s="266">
        <v>0</v>
      </c>
      <c r="V91" s="329">
        <f t="shared" si="7"/>
        <v>0</v>
      </c>
      <c r="W91" s="266"/>
      <c r="X91" s="329">
        <v>-738858221</v>
      </c>
      <c r="Y91" s="329">
        <f t="shared" si="8"/>
        <v>-738858221</v>
      </c>
      <c r="Z91" s="266"/>
      <c r="AA91" s="266"/>
      <c r="AB91" s="266"/>
    </row>
    <row r="92" spans="1:28" s="133" customFormat="1" ht="42.75" customHeight="1">
      <c r="A92" s="65"/>
      <c r="B92" s="65" t="s">
        <v>303</v>
      </c>
      <c r="C92" s="324" t="s">
        <v>159</v>
      </c>
      <c r="D92" s="267"/>
      <c r="E92" s="69">
        <f>'درآمد سود سهام'!N34</f>
        <v>301967385</v>
      </c>
      <c r="F92" s="69"/>
      <c r="G92" s="69">
        <f>'درآمد ناشی از تغییر قیمت اوراق '!K86</f>
        <v>-2477446840</v>
      </c>
      <c r="H92" s="69">
        <f>'درآمد ناشی ازفروش'!K86</f>
        <v>-1446577</v>
      </c>
      <c r="I92" s="325"/>
      <c r="J92" s="326">
        <f t="shared" si="10"/>
        <v>-2176926032</v>
      </c>
      <c r="K92" s="326"/>
      <c r="L92" s="327">
        <f t="shared" si="11"/>
        <v>3.8432593711958851E-3</v>
      </c>
      <c r="M92" s="267"/>
      <c r="N92" s="69">
        <f>'درآمد سود سهام'!T34</f>
        <v>301967385</v>
      </c>
      <c r="O92" s="69"/>
      <c r="P92" s="69">
        <f>'درآمد ناشی از تغییر قیمت اوراق '!R86</f>
        <v>-472735867</v>
      </c>
      <c r="Q92" s="69">
        <f>'درآمد ناشی ازفروش'!S86</f>
        <v>-3006544</v>
      </c>
      <c r="R92" s="328">
        <f t="shared" si="9"/>
        <v>-173775026</v>
      </c>
      <c r="S92" s="114"/>
      <c r="T92" s="327">
        <f>R92/درآمدها!$J$4</f>
        <v>1.4248183582987774E-4</v>
      </c>
      <c r="U92" s="266">
        <v>48568308</v>
      </c>
      <c r="V92" s="329">
        <f t="shared" si="7"/>
        <v>-253399077</v>
      </c>
      <c r="W92" s="266"/>
      <c r="X92" s="329">
        <v>-213913905</v>
      </c>
      <c r="Y92" s="329">
        <f t="shared" si="8"/>
        <v>-212467328</v>
      </c>
      <c r="Z92" s="266"/>
      <c r="AA92" s="266"/>
      <c r="AB92" s="266"/>
    </row>
    <row r="93" spans="1:28" s="133" customFormat="1" ht="42.75" customHeight="1">
      <c r="A93" s="65"/>
      <c r="B93" s="65" t="s">
        <v>304</v>
      </c>
      <c r="C93" s="324" t="s">
        <v>507</v>
      </c>
      <c r="D93" s="267"/>
      <c r="E93" s="69">
        <v>0</v>
      </c>
      <c r="F93" s="69"/>
      <c r="G93" s="69">
        <f>'درآمد ناشی از تغییر قیمت اوراق '!K87</f>
        <v>-137679299</v>
      </c>
      <c r="H93" s="69">
        <f>'درآمد ناشی ازفروش'!K87</f>
        <v>-68033966</v>
      </c>
      <c r="I93" s="325"/>
      <c r="J93" s="326">
        <f t="shared" si="10"/>
        <v>-205713265</v>
      </c>
      <c r="K93" s="326"/>
      <c r="L93" s="327">
        <f t="shared" si="11"/>
        <v>3.6317698528516313E-4</v>
      </c>
      <c r="M93" s="267"/>
      <c r="N93" s="69">
        <v>0</v>
      </c>
      <c r="O93" s="69"/>
      <c r="P93" s="69">
        <f>'درآمد ناشی از تغییر قیمت اوراق '!R87</f>
        <v>-5652841032</v>
      </c>
      <c r="Q93" s="69">
        <f>'درآمد ناشی ازفروش'!S87</f>
        <v>1731671910</v>
      </c>
      <c r="R93" s="328">
        <f t="shared" si="9"/>
        <v>-3921169122</v>
      </c>
      <c r="S93" s="114"/>
      <c r="T93" s="327">
        <f>R93/درآمدها!$J$4</f>
        <v>3.2150498720224033E-3</v>
      </c>
      <c r="U93" s="266">
        <v>0</v>
      </c>
      <c r="V93" s="329">
        <f t="shared" si="7"/>
        <v>0</v>
      </c>
      <c r="W93" s="266"/>
      <c r="X93" s="329">
        <v>747022429</v>
      </c>
      <c r="Y93" s="329">
        <f t="shared" si="8"/>
        <v>815056395</v>
      </c>
      <c r="Z93" s="266"/>
      <c r="AA93" s="266"/>
      <c r="AB93" s="266"/>
    </row>
    <row r="94" spans="1:28" s="133" customFormat="1" ht="42.75" customHeight="1">
      <c r="A94" s="65"/>
      <c r="B94" s="65" t="s">
        <v>305</v>
      </c>
      <c r="C94" s="310" t="s">
        <v>433</v>
      </c>
      <c r="D94" s="330"/>
      <c r="E94" s="69">
        <f>'درآمد سود سهام'!N35</f>
        <v>0</v>
      </c>
      <c r="F94" s="69"/>
      <c r="G94" s="69">
        <v>0</v>
      </c>
      <c r="H94" s="69">
        <v>0</v>
      </c>
      <c r="I94" s="119"/>
      <c r="J94" s="326">
        <f t="shared" si="10"/>
        <v>0</v>
      </c>
      <c r="K94" s="332"/>
      <c r="L94" s="327">
        <f t="shared" si="11"/>
        <v>0</v>
      </c>
      <c r="M94" s="330"/>
      <c r="N94" s="69">
        <f>'درآمد سود سهام'!T35</f>
        <v>828722541</v>
      </c>
      <c r="O94" s="119"/>
      <c r="P94" s="69">
        <v>0</v>
      </c>
      <c r="Q94" s="69">
        <f>'درآمد ناشی ازفروش'!S88</f>
        <v>-2290085933</v>
      </c>
      <c r="R94" s="328">
        <f t="shared" si="9"/>
        <v>-1461363392</v>
      </c>
      <c r="S94" s="332"/>
      <c r="T94" s="327">
        <f>R94/درآمدها!$J$4</f>
        <v>1.1982028931288278E-3</v>
      </c>
      <c r="U94" s="266">
        <v>332986200</v>
      </c>
      <c r="V94" s="329">
        <f t="shared" si="7"/>
        <v>-495736341</v>
      </c>
      <c r="W94" s="266"/>
      <c r="X94" s="329">
        <v>13103662</v>
      </c>
      <c r="Y94" s="329">
        <f t="shared" si="8"/>
        <v>13103662</v>
      </c>
      <c r="Z94" s="266"/>
      <c r="AA94" s="266"/>
      <c r="AB94" s="266"/>
    </row>
    <row r="95" spans="1:28" s="133" customFormat="1" ht="42.75" customHeight="1">
      <c r="A95" s="65"/>
      <c r="B95" s="65" t="s">
        <v>306</v>
      </c>
      <c r="C95" s="324" t="s">
        <v>508</v>
      </c>
      <c r="D95" s="267"/>
      <c r="E95" s="69">
        <v>0</v>
      </c>
      <c r="F95" s="69"/>
      <c r="G95" s="69">
        <f>'درآمد ناشی از تغییر قیمت اوراق '!K88</f>
        <v>-498616410</v>
      </c>
      <c r="H95" s="69">
        <f>'درآمد ناشی ازفروش'!K88</f>
        <v>0</v>
      </c>
      <c r="I95" s="325"/>
      <c r="J95" s="326">
        <f t="shared" si="10"/>
        <v>-498616410</v>
      </c>
      <c r="K95" s="326"/>
      <c r="L95" s="327">
        <f t="shared" si="11"/>
        <v>8.8028355681152044E-4</v>
      </c>
      <c r="M95" s="267"/>
      <c r="N95" s="69">
        <v>0</v>
      </c>
      <c r="O95" s="69"/>
      <c r="P95" s="69">
        <f>'درآمد ناشی از تغییر قیمت اوراق '!R88</f>
        <v>-1556929229</v>
      </c>
      <c r="Q95" s="69">
        <v>0</v>
      </c>
      <c r="R95" s="328">
        <f t="shared" si="9"/>
        <v>-1556929229</v>
      </c>
      <c r="S95" s="114"/>
      <c r="T95" s="327">
        <f>R95/درآمدها!$J$4</f>
        <v>1.2765593532704528E-3</v>
      </c>
      <c r="U95" s="266">
        <v>920346050</v>
      </c>
      <c r="V95" s="329">
        <f t="shared" si="7"/>
        <v>920346050</v>
      </c>
      <c r="W95" s="266"/>
      <c r="X95" s="329">
        <v>122682216</v>
      </c>
      <c r="Y95" s="329">
        <f t="shared" si="8"/>
        <v>122682216</v>
      </c>
      <c r="Z95" s="266"/>
      <c r="AA95" s="266"/>
      <c r="AB95" s="266"/>
    </row>
    <row r="96" spans="1:28" s="133" customFormat="1" ht="42.75" customHeight="1">
      <c r="A96" s="65"/>
      <c r="B96" s="65" t="s">
        <v>307</v>
      </c>
      <c r="C96" s="324" t="s">
        <v>130</v>
      </c>
      <c r="D96" s="267"/>
      <c r="E96" s="69">
        <f>'درآمد سود سهام'!N36</f>
        <v>132463230</v>
      </c>
      <c r="F96" s="69"/>
      <c r="G96" s="69">
        <f>'درآمد ناشی از تغییر قیمت اوراق '!K89</f>
        <v>-11149799988</v>
      </c>
      <c r="H96" s="69">
        <f>'درآمد ناشی ازفروش'!K89</f>
        <v>-3601761</v>
      </c>
      <c r="I96" s="325"/>
      <c r="J96" s="326">
        <f t="shared" si="10"/>
        <v>-11020938519</v>
      </c>
      <c r="K96" s="326"/>
      <c r="L96" s="327">
        <f t="shared" si="11"/>
        <v>1.945694278073682E-2</v>
      </c>
      <c r="M96" s="267"/>
      <c r="N96" s="69">
        <f>'درآمد سود سهام'!T36</f>
        <v>132463230</v>
      </c>
      <c r="O96" s="69"/>
      <c r="P96" s="69">
        <f>'درآمد ناشی از تغییر قیمت اوراق '!R89</f>
        <v>-1181802872</v>
      </c>
      <c r="Q96" s="69">
        <f>'درآمد ناشی ازفروش'!S89</f>
        <v>-43479254</v>
      </c>
      <c r="R96" s="328">
        <f t="shared" si="9"/>
        <v>-1092818896</v>
      </c>
      <c r="S96" s="114"/>
      <c r="T96" s="327">
        <f>R96/درآمدها!$J$4</f>
        <v>8.9602543078693157E-4</v>
      </c>
      <c r="U96" s="266">
        <v>8442697698</v>
      </c>
      <c r="V96" s="329">
        <f t="shared" si="7"/>
        <v>8310234468</v>
      </c>
      <c r="W96" s="266"/>
      <c r="X96" s="329">
        <v>109234837</v>
      </c>
      <c r="Y96" s="329">
        <f t="shared" si="8"/>
        <v>112836598</v>
      </c>
      <c r="Z96" s="266"/>
      <c r="AA96" s="266"/>
      <c r="AB96" s="266"/>
    </row>
    <row r="97" spans="1:28" s="133" customFormat="1" ht="42.75" customHeight="1">
      <c r="A97" s="65"/>
      <c r="B97" s="65" t="s">
        <v>308</v>
      </c>
      <c r="C97" s="324" t="s">
        <v>233</v>
      </c>
      <c r="D97" s="267"/>
      <c r="E97" s="69">
        <v>0</v>
      </c>
      <c r="F97" s="69"/>
      <c r="G97" s="69">
        <f>'درآمد ناشی از تغییر قیمت اوراق '!K90</f>
        <v>-2013234929</v>
      </c>
      <c r="H97" s="69">
        <f>'درآمد ناشی ازفروش'!K90</f>
        <v>128696174</v>
      </c>
      <c r="I97" s="325"/>
      <c r="J97" s="326">
        <f t="shared" si="10"/>
        <v>-1884538755</v>
      </c>
      <c r="K97" s="326"/>
      <c r="L97" s="327">
        <f t="shared" si="11"/>
        <v>3.3270635400879695E-3</v>
      </c>
      <c r="M97" s="267"/>
      <c r="N97" s="69">
        <v>0</v>
      </c>
      <c r="O97" s="69"/>
      <c r="P97" s="69">
        <f>'درآمد ناشی از تغییر قیمت اوراق '!R90</f>
        <v>10072630073</v>
      </c>
      <c r="Q97" s="69">
        <f>'درآمد ناشی ازفروش'!S90</f>
        <v>487657081</v>
      </c>
      <c r="R97" s="328">
        <f t="shared" si="9"/>
        <v>10560287154</v>
      </c>
      <c r="S97" s="114"/>
      <c r="T97" s="327">
        <f>R97/درآمدها!$J$4</f>
        <v>-8.6586038007129672E-3</v>
      </c>
      <c r="U97" s="266">
        <v>3098744000</v>
      </c>
      <c r="V97" s="329">
        <f t="shared" si="7"/>
        <v>3098744000</v>
      </c>
      <c r="W97" s="266"/>
      <c r="X97" s="329">
        <v>2734647493</v>
      </c>
      <c r="Y97" s="329">
        <f t="shared" si="8"/>
        <v>2605951319</v>
      </c>
      <c r="Z97" s="266"/>
      <c r="AA97" s="266"/>
      <c r="AB97" s="266"/>
    </row>
    <row r="98" spans="1:28" s="133" customFormat="1" ht="42.75" customHeight="1">
      <c r="A98" s="65"/>
      <c r="B98" s="65" t="s">
        <v>309</v>
      </c>
      <c r="C98" s="324" t="s">
        <v>230</v>
      </c>
      <c r="D98" s="267"/>
      <c r="E98" s="69">
        <f>'درآمد سود سهام'!N37</f>
        <v>0</v>
      </c>
      <c r="F98" s="69"/>
      <c r="G98" s="69">
        <f>'درآمد ناشی از تغییر قیمت اوراق '!K91</f>
        <v>-237494181</v>
      </c>
      <c r="H98" s="69">
        <f>'درآمد ناشی ازفروش'!K91</f>
        <v>-58951382</v>
      </c>
      <c r="I98" s="325"/>
      <c r="J98" s="326">
        <f t="shared" si="10"/>
        <v>-296445563</v>
      </c>
      <c r="K98" s="326"/>
      <c r="L98" s="327">
        <f t="shared" si="11"/>
        <v>5.2336054202193954E-4</v>
      </c>
      <c r="M98" s="267"/>
      <c r="N98" s="69">
        <f>'درآمد سود سهام'!T37</f>
        <v>1837956222</v>
      </c>
      <c r="O98" s="69"/>
      <c r="P98" s="69">
        <f>'درآمد ناشی از تغییر قیمت اوراق '!R91</f>
        <v>-5416832329</v>
      </c>
      <c r="Q98" s="69">
        <f>'درآمد ناشی ازفروش'!S91</f>
        <v>-473276832</v>
      </c>
      <c r="R98" s="328">
        <f t="shared" si="9"/>
        <v>-4052152939</v>
      </c>
      <c r="S98" s="114"/>
      <c r="T98" s="327">
        <f>R98/درآمدها!$J$4</f>
        <v>3.3224462864540421E-3</v>
      </c>
      <c r="U98" s="266">
        <v>658753000</v>
      </c>
      <c r="V98" s="329">
        <f t="shared" si="7"/>
        <v>-1179203222</v>
      </c>
      <c r="W98" s="266"/>
      <c r="X98" s="329">
        <v>-271084583</v>
      </c>
      <c r="Y98" s="329">
        <f t="shared" si="8"/>
        <v>-212133201</v>
      </c>
      <c r="Z98" s="266"/>
      <c r="AA98" s="266"/>
      <c r="AB98" s="266"/>
    </row>
    <row r="99" spans="1:28" s="133" customFormat="1" ht="42.75" customHeight="1">
      <c r="A99" s="65"/>
      <c r="B99" s="65" t="s">
        <v>310</v>
      </c>
      <c r="C99" s="324" t="s">
        <v>509</v>
      </c>
      <c r="D99" s="267"/>
      <c r="E99" s="69">
        <v>0</v>
      </c>
      <c r="F99" s="69"/>
      <c r="G99" s="69">
        <f>'درآمد ناشی از تغییر قیمت اوراق '!K92</f>
        <v>2317409226</v>
      </c>
      <c r="H99" s="69">
        <f>'درآمد ناشی ازفروش'!K92</f>
        <v>-7418216</v>
      </c>
      <c r="I99" s="325"/>
      <c r="J99" s="326">
        <f t="shared" si="10"/>
        <v>2309991010</v>
      </c>
      <c r="K99" s="326"/>
      <c r="L99" s="327">
        <f t="shared" si="11"/>
        <v>-4.0781792610584885E-3</v>
      </c>
      <c r="M99" s="267"/>
      <c r="N99" s="69">
        <v>0</v>
      </c>
      <c r="O99" s="69"/>
      <c r="P99" s="69">
        <f>'درآمد ناشی از تغییر قیمت اوراق '!R92</f>
        <v>-705213923</v>
      </c>
      <c r="Q99" s="69">
        <f>'درآمد ناشی ازفروش'!S92</f>
        <v>-17939091</v>
      </c>
      <c r="R99" s="328">
        <f t="shared" si="9"/>
        <v>-723153014</v>
      </c>
      <c r="S99" s="114"/>
      <c r="T99" s="327">
        <f>R99/درآمدها!$J$4</f>
        <v>5.9292852023874406E-4</v>
      </c>
      <c r="U99" s="266">
        <v>50327850</v>
      </c>
      <c r="V99" s="329">
        <f t="shared" si="7"/>
        <v>50327850</v>
      </c>
      <c r="W99" s="266"/>
      <c r="X99" s="329">
        <v>95329459</v>
      </c>
      <c r="Y99" s="329">
        <f t="shared" si="8"/>
        <v>102747675</v>
      </c>
      <c r="Z99" s="266"/>
      <c r="AA99" s="266"/>
      <c r="AB99" s="266"/>
    </row>
    <row r="100" spans="1:28" s="133" customFormat="1" ht="42.75" customHeight="1">
      <c r="A100" s="65"/>
      <c r="B100" s="65" t="s">
        <v>311</v>
      </c>
      <c r="C100" s="324" t="s">
        <v>487</v>
      </c>
      <c r="D100" s="267"/>
      <c r="E100" s="69">
        <v>0</v>
      </c>
      <c r="F100" s="69"/>
      <c r="G100" s="69">
        <f>'درآمد ناشی از تغییر قیمت اوراق '!K93</f>
        <v>-3239994948</v>
      </c>
      <c r="H100" s="69">
        <f>'درآمد ناشی ازفروش'!K93</f>
        <v>0</v>
      </c>
      <c r="I100" s="325"/>
      <c r="J100" s="326">
        <f t="shared" si="10"/>
        <v>-3239994948</v>
      </c>
      <c r="K100" s="326"/>
      <c r="L100" s="327">
        <f t="shared" si="11"/>
        <v>5.7200569810303623E-3</v>
      </c>
      <c r="M100" s="267"/>
      <c r="N100" s="69">
        <v>0</v>
      </c>
      <c r="O100" s="69">
        <v>3913919079</v>
      </c>
      <c r="P100" s="69">
        <f>'درآمد ناشی از تغییر قیمت اوراق '!R93</f>
        <v>-14755028169</v>
      </c>
      <c r="Q100" s="69">
        <f>'درآمد ناشی ازفروش'!S93</f>
        <v>-596621249</v>
      </c>
      <c r="R100" s="328">
        <f t="shared" si="9"/>
        <v>-15351649418</v>
      </c>
      <c r="S100" s="114"/>
      <c r="T100" s="327">
        <f>R100/درآمدها!$J$4</f>
        <v>1.2587143517925954E-2</v>
      </c>
      <c r="U100" s="266">
        <v>0</v>
      </c>
      <c r="V100" s="329">
        <f t="shared" si="7"/>
        <v>0</v>
      </c>
      <c r="W100" s="266"/>
      <c r="X100" s="329">
        <v>-101086895</v>
      </c>
      <c r="Y100" s="329">
        <f t="shared" si="8"/>
        <v>-101086895</v>
      </c>
      <c r="Z100" s="266"/>
      <c r="AA100" s="266"/>
      <c r="AB100" s="266"/>
    </row>
    <row r="101" spans="1:28" s="133" customFormat="1" ht="42.75" customHeight="1">
      <c r="A101" s="65"/>
      <c r="B101" s="65" t="s">
        <v>312</v>
      </c>
      <c r="C101" s="324" t="s">
        <v>402</v>
      </c>
      <c r="D101" s="267"/>
      <c r="E101" s="69">
        <v>0</v>
      </c>
      <c r="F101" s="69"/>
      <c r="G101" s="69">
        <f>'درآمد ناشی از تغییر قیمت اوراق '!K94</f>
        <v>-387055859</v>
      </c>
      <c r="H101" s="69">
        <f>'درآمد ناشی ازفروش'!K94</f>
        <v>-99679674</v>
      </c>
      <c r="I101" s="325"/>
      <c r="J101" s="326">
        <f t="shared" si="10"/>
        <v>-486735533</v>
      </c>
      <c r="K101" s="326"/>
      <c r="L101" s="327">
        <f t="shared" si="11"/>
        <v>8.5930843354271305E-4</v>
      </c>
      <c r="M101" s="267"/>
      <c r="N101" s="69">
        <v>0</v>
      </c>
      <c r="O101" s="69">
        <v>293565913</v>
      </c>
      <c r="P101" s="69">
        <f>'درآمد ناشی از تغییر قیمت اوراق '!R94</f>
        <v>-9354653357</v>
      </c>
      <c r="Q101" s="69">
        <f>'درآمد ناشی ازفروش'!S94</f>
        <v>-447981198</v>
      </c>
      <c r="R101" s="328">
        <f t="shared" si="9"/>
        <v>-9802634555</v>
      </c>
      <c r="S101" s="114"/>
      <c r="T101" s="327">
        <f>R101/درآمدها!$J$4</f>
        <v>8.0373883377568688E-3</v>
      </c>
      <c r="U101" s="266">
        <v>1713622300</v>
      </c>
      <c r="V101" s="329">
        <f t="shared" si="7"/>
        <v>1713622300</v>
      </c>
      <c r="W101" s="266"/>
      <c r="X101" s="329">
        <v>6580205235</v>
      </c>
      <c r="Y101" s="329">
        <f t="shared" si="8"/>
        <v>6679884909</v>
      </c>
      <c r="Z101" s="266"/>
      <c r="AA101" s="266"/>
      <c r="AB101" s="266"/>
    </row>
    <row r="102" spans="1:28" s="133" customFormat="1" ht="42.75" customHeight="1">
      <c r="A102" s="65"/>
      <c r="B102" s="65"/>
      <c r="C102" s="324" t="s">
        <v>172</v>
      </c>
      <c r="D102" s="267"/>
      <c r="E102" s="69">
        <f>'درآمد سود سهام'!N38</f>
        <v>0</v>
      </c>
      <c r="F102" s="69"/>
      <c r="G102" s="69">
        <f>'درآمد ناشی از تغییر قیمت اوراق '!K95</f>
        <v>1198437760</v>
      </c>
      <c r="H102" s="69">
        <f>'درآمد ناشی ازفروش'!K95</f>
        <v>0</v>
      </c>
      <c r="I102" s="325"/>
      <c r="J102" s="326">
        <f t="shared" si="10"/>
        <v>1198437760</v>
      </c>
      <c r="K102" s="326"/>
      <c r="L102" s="327">
        <f t="shared" si="11"/>
        <v>-2.1157848655442993E-3</v>
      </c>
      <c r="M102" s="267"/>
      <c r="N102" s="69">
        <f>'درآمد سود سهام'!T38</f>
        <v>319305501</v>
      </c>
      <c r="O102" s="69">
        <v>2580915713</v>
      </c>
      <c r="P102" s="69">
        <f>'درآمد ناشی از تغییر قیمت اوراق '!R95</f>
        <v>-24636053980</v>
      </c>
      <c r="Q102" s="69">
        <f>'درآمد ناشی ازفروش'!S95</f>
        <v>-6641170216</v>
      </c>
      <c r="R102" s="328">
        <f t="shared" si="9"/>
        <v>-30957918695</v>
      </c>
      <c r="S102" s="114"/>
      <c r="T102" s="327">
        <f>R102/درآمدها!$J$4</f>
        <v>2.5383055267882353E-2</v>
      </c>
      <c r="U102" s="266"/>
      <c r="V102" s="329"/>
      <c r="W102" s="266"/>
      <c r="X102" s="329"/>
      <c r="Y102" s="329"/>
      <c r="Z102" s="266"/>
      <c r="AA102" s="266"/>
      <c r="AB102" s="266"/>
    </row>
    <row r="103" spans="1:28" s="133" customFormat="1" ht="42.75" customHeight="1">
      <c r="A103" s="65"/>
      <c r="B103" s="65" t="s">
        <v>451</v>
      </c>
      <c r="C103" s="324" t="s">
        <v>434</v>
      </c>
      <c r="D103" s="267"/>
      <c r="E103" s="69">
        <f>'درآمد سود سهام'!N39</f>
        <v>0</v>
      </c>
      <c r="F103" s="69"/>
      <c r="G103" s="69">
        <f>'درآمد ناشی از تغییر قیمت اوراق '!K96</f>
        <v>-2936718346</v>
      </c>
      <c r="H103" s="69">
        <f>'درآمد ناشی ازفروش'!K96</f>
        <v>-63580349</v>
      </c>
      <c r="I103" s="325"/>
      <c r="J103" s="326">
        <f t="shared" si="10"/>
        <v>-3000298695</v>
      </c>
      <c r="K103" s="326"/>
      <c r="L103" s="327">
        <f t="shared" si="11"/>
        <v>5.2968846467198365E-3</v>
      </c>
      <c r="M103" s="267"/>
      <c r="N103" s="69">
        <f>'درآمد سود سهام'!T39</f>
        <v>124814725</v>
      </c>
      <c r="O103" s="69">
        <v>5929566657</v>
      </c>
      <c r="P103" s="69">
        <f>'درآمد ناشی از تغییر قیمت اوراق '!R96</f>
        <v>-5999031176</v>
      </c>
      <c r="Q103" s="69">
        <f>'درآمد ناشی ازفروش'!S96</f>
        <v>-133695377</v>
      </c>
      <c r="R103" s="328">
        <f t="shared" si="9"/>
        <v>-6007911828</v>
      </c>
      <c r="S103" s="114"/>
      <c r="T103" s="327">
        <f>R103/درآمدها!$J$4</f>
        <v>4.926014551466542E-3</v>
      </c>
      <c r="U103" s="266">
        <v>4822394400</v>
      </c>
      <c r="V103" s="329">
        <f t="shared" ref="V103:V147" si="12">U103-N103</f>
        <v>4697579675</v>
      </c>
      <c r="W103" s="266"/>
      <c r="X103" s="329">
        <v>562151979</v>
      </c>
      <c r="Y103" s="329">
        <f t="shared" ref="Y103:Y147" si="13">X103-H103</f>
        <v>625732328</v>
      </c>
      <c r="Z103" s="266"/>
      <c r="AA103" s="266"/>
      <c r="AB103" s="266"/>
    </row>
    <row r="104" spans="1:28" s="133" customFormat="1" ht="42.75" customHeight="1">
      <c r="A104" s="65"/>
      <c r="B104" s="65" t="s">
        <v>412</v>
      </c>
      <c r="C104" s="324" t="s">
        <v>460</v>
      </c>
      <c r="D104" s="267"/>
      <c r="E104" s="69">
        <f>'درآمد سود سهام'!N40</f>
        <v>0</v>
      </c>
      <c r="F104" s="69"/>
      <c r="G104" s="69">
        <f>'درآمد ناشی از تغییر قیمت اوراق '!K97</f>
        <v>-14441710158</v>
      </c>
      <c r="H104" s="69">
        <f>'درآمد ناشی ازفروش'!K97</f>
        <v>-73599531</v>
      </c>
      <c r="I104" s="325"/>
      <c r="J104" s="326">
        <f t="shared" si="10"/>
        <v>-14515309689</v>
      </c>
      <c r="K104" s="326"/>
      <c r="L104" s="327">
        <f t="shared" si="11"/>
        <v>2.5626088883142946E-2</v>
      </c>
      <c r="M104" s="267"/>
      <c r="N104" s="69">
        <f>'درآمد سود سهام'!T40</f>
        <v>401563335</v>
      </c>
      <c r="O104" s="69"/>
      <c r="P104" s="69">
        <f>'درآمد ناشی از تغییر قیمت اوراق '!R97</f>
        <v>-8392417097</v>
      </c>
      <c r="Q104" s="69">
        <f>'درآمد ناشی ازفروش'!S97</f>
        <v>-145776709</v>
      </c>
      <c r="R104" s="328">
        <f t="shared" si="9"/>
        <v>-8136630471</v>
      </c>
      <c r="S104" s="114"/>
      <c r="T104" s="327">
        <f>R104/درآمدها!$J$4</f>
        <v>6.6713961934749058E-3</v>
      </c>
      <c r="U104" s="266">
        <v>0</v>
      </c>
      <c r="V104" s="329">
        <f t="shared" si="12"/>
        <v>-401563335</v>
      </c>
      <c r="W104" s="266"/>
      <c r="X104" s="329">
        <v>17825623479</v>
      </c>
      <c r="Y104" s="329">
        <f t="shared" si="13"/>
        <v>17899223010</v>
      </c>
      <c r="Z104" s="266"/>
      <c r="AA104" s="266"/>
      <c r="AB104" s="266"/>
    </row>
    <row r="105" spans="1:28" s="133" customFormat="1" ht="42.75" customHeight="1">
      <c r="A105" s="65"/>
      <c r="B105" s="65" t="s">
        <v>313</v>
      </c>
      <c r="C105" s="324" t="s">
        <v>112</v>
      </c>
      <c r="D105" s="267"/>
      <c r="E105" s="69">
        <v>0</v>
      </c>
      <c r="F105" s="69"/>
      <c r="G105" s="69">
        <f>'درآمد ناشی از تغییر قیمت اوراق '!K98</f>
        <v>-4710591580</v>
      </c>
      <c r="H105" s="69">
        <f>'درآمد ناشی ازفروش'!K98</f>
        <v>36201067</v>
      </c>
      <c r="I105" s="325"/>
      <c r="J105" s="326">
        <f t="shared" si="10"/>
        <v>-4674390513</v>
      </c>
      <c r="K105" s="326"/>
      <c r="L105" s="327">
        <f t="shared" si="11"/>
        <v>8.2524141287481246E-3</v>
      </c>
      <c r="M105" s="267"/>
      <c r="N105" s="69">
        <v>0</v>
      </c>
      <c r="O105" s="69"/>
      <c r="P105" s="69">
        <f>'درآمد ناشی از تغییر قیمت اوراق '!R98</f>
        <v>4413563341</v>
      </c>
      <c r="Q105" s="69">
        <f>'درآمد ناشی ازفروش'!S98</f>
        <v>53860603</v>
      </c>
      <c r="R105" s="328">
        <f t="shared" si="9"/>
        <v>4467423944</v>
      </c>
      <c r="S105" s="114"/>
      <c r="T105" s="327">
        <f>R105/درآمدها!$J$4</f>
        <v>-3.6629358062732955E-3</v>
      </c>
      <c r="U105" s="266">
        <v>137104850</v>
      </c>
      <c r="V105" s="329">
        <f t="shared" si="12"/>
        <v>137104850</v>
      </c>
      <c r="W105" s="266"/>
      <c r="X105" s="329">
        <v>127246160</v>
      </c>
      <c r="Y105" s="329">
        <f t="shared" si="13"/>
        <v>91045093</v>
      </c>
      <c r="Z105" s="266"/>
      <c r="AA105" s="266"/>
      <c r="AB105" s="266"/>
    </row>
    <row r="106" spans="1:28" s="133" customFormat="1" ht="42.75" customHeight="1">
      <c r="A106" s="65"/>
      <c r="B106" s="65" t="s">
        <v>314</v>
      </c>
      <c r="C106" s="324" t="s">
        <v>90</v>
      </c>
      <c r="D106" s="267"/>
      <c r="E106" s="69">
        <f>'درآمد سود سهام'!N41</f>
        <v>0</v>
      </c>
      <c r="F106" s="69"/>
      <c r="G106" s="69">
        <f>'درآمد ناشی از تغییر قیمت اوراق '!K99</f>
        <v>-3413443901</v>
      </c>
      <c r="H106" s="69">
        <f>'درآمد ناشی ازفروش'!K99</f>
        <v>-1612190072</v>
      </c>
      <c r="I106" s="325"/>
      <c r="J106" s="326">
        <f t="shared" si="10"/>
        <v>-5025633973</v>
      </c>
      <c r="K106" s="326"/>
      <c r="L106" s="327">
        <f t="shared" si="11"/>
        <v>8.8725177516424947E-3</v>
      </c>
      <c r="M106" s="267"/>
      <c r="N106" s="69">
        <f>'درآمد سود سهام'!T41</f>
        <v>2356659734</v>
      </c>
      <c r="O106" s="69">
        <v>2569638540</v>
      </c>
      <c r="P106" s="69">
        <f>'درآمد ناشی از تغییر قیمت اوراق '!R99</f>
        <v>-22931676915</v>
      </c>
      <c r="Q106" s="69">
        <f>'درآمد ناشی ازفروش'!S99</f>
        <v>-1550731373</v>
      </c>
      <c r="R106" s="328">
        <f t="shared" si="9"/>
        <v>-22125748554</v>
      </c>
      <c r="S106" s="114"/>
      <c r="T106" s="327">
        <f>R106/درآمدها!$J$4</f>
        <v>1.8141371321585546E-2</v>
      </c>
      <c r="U106" s="266">
        <v>0</v>
      </c>
      <c r="V106" s="329">
        <f t="shared" si="12"/>
        <v>-2356659734</v>
      </c>
      <c r="W106" s="266"/>
      <c r="X106" s="329">
        <v>0</v>
      </c>
      <c r="Y106" s="329">
        <f t="shared" si="13"/>
        <v>1612190072</v>
      </c>
      <c r="Z106" s="266"/>
      <c r="AA106" s="266"/>
      <c r="AB106" s="266"/>
    </row>
    <row r="107" spans="1:28" s="133" customFormat="1" ht="42.75" customHeight="1">
      <c r="A107" s="65"/>
      <c r="B107" s="65" t="s">
        <v>315</v>
      </c>
      <c r="C107" s="324" t="s">
        <v>204</v>
      </c>
      <c r="D107" s="267"/>
      <c r="E107" s="69">
        <v>0</v>
      </c>
      <c r="F107" s="69"/>
      <c r="G107" s="69">
        <f>'درآمد ناشی از تغییر قیمت اوراق '!K100</f>
        <v>3584864101</v>
      </c>
      <c r="H107" s="69">
        <f>'درآمد ناشی ازفروش'!K100</f>
        <v>900083775</v>
      </c>
      <c r="I107" s="325"/>
      <c r="J107" s="326">
        <f t="shared" si="10"/>
        <v>4484947876</v>
      </c>
      <c r="K107" s="326"/>
      <c r="L107" s="327">
        <f t="shared" si="11"/>
        <v>-7.917962163338255E-3</v>
      </c>
      <c r="M107" s="267"/>
      <c r="N107" s="69">
        <v>0</v>
      </c>
      <c r="O107" s="69">
        <v>4254829664</v>
      </c>
      <c r="P107" s="69">
        <f>'درآمد ناشی از تغییر قیمت اوراق '!R100</f>
        <v>12672881010</v>
      </c>
      <c r="Q107" s="69">
        <f>'درآمد ناشی ازفروش'!S100</f>
        <v>1870904386</v>
      </c>
      <c r="R107" s="328">
        <f t="shared" si="9"/>
        <v>14543785396</v>
      </c>
      <c r="S107" s="114"/>
      <c r="T107" s="327">
        <f>R107/درآمدها!$J$4</f>
        <v>-1.1924758642463649E-2</v>
      </c>
      <c r="U107" s="266">
        <v>0</v>
      </c>
      <c r="V107" s="329">
        <f t="shared" si="12"/>
        <v>0</v>
      </c>
      <c r="W107" s="266"/>
      <c r="X107" s="329">
        <v>303931334</v>
      </c>
      <c r="Y107" s="329">
        <f t="shared" si="13"/>
        <v>-596152441</v>
      </c>
      <c r="Z107" s="266"/>
      <c r="AA107" s="266"/>
      <c r="AB107" s="266"/>
    </row>
    <row r="108" spans="1:28" s="133" customFormat="1" ht="42.6" customHeight="1">
      <c r="A108" s="65"/>
      <c r="B108" s="65" t="s">
        <v>410</v>
      </c>
      <c r="C108" s="324" t="s">
        <v>137</v>
      </c>
      <c r="D108" s="267"/>
      <c r="E108" s="69">
        <v>0</v>
      </c>
      <c r="F108" s="69"/>
      <c r="G108" s="69">
        <f>'درآمد ناشی از تغییر قیمت اوراق '!K101</f>
        <v>-9129078322</v>
      </c>
      <c r="H108" s="69">
        <f>'درآمد ناشی ازفروش'!K101</f>
        <v>-74696098</v>
      </c>
      <c r="I108" s="325"/>
      <c r="J108" s="326">
        <f t="shared" si="10"/>
        <v>-9203774420</v>
      </c>
      <c r="K108" s="326"/>
      <c r="L108" s="327">
        <f t="shared" si="11"/>
        <v>1.624882599136376E-2</v>
      </c>
      <c r="M108" s="267"/>
      <c r="N108" s="69">
        <v>0</v>
      </c>
      <c r="O108" s="69"/>
      <c r="P108" s="69">
        <f>'درآمد ناشی از تغییر قیمت اوراق '!R101</f>
        <v>-7577678829</v>
      </c>
      <c r="Q108" s="69">
        <f>'درآمد ناشی ازفروش'!S101</f>
        <v>-153252625</v>
      </c>
      <c r="R108" s="328">
        <f t="shared" si="9"/>
        <v>-7730931454</v>
      </c>
      <c r="S108" s="114"/>
      <c r="T108" s="327">
        <f>R108/درآمدها!$J$4</f>
        <v>6.3387549499826631E-3</v>
      </c>
      <c r="U108" s="266">
        <v>0</v>
      </c>
      <c r="V108" s="329">
        <f t="shared" si="12"/>
        <v>0</v>
      </c>
      <c r="W108" s="266"/>
      <c r="X108" s="329">
        <v>0</v>
      </c>
      <c r="Y108" s="329">
        <f t="shared" si="13"/>
        <v>74696098</v>
      </c>
      <c r="Z108" s="266"/>
      <c r="AA108" s="266"/>
      <c r="AB108" s="266"/>
    </row>
    <row r="109" spans="1:28" s="133" customFormat="1" ht="42.75" customHeight="1">
      <c r="A109" s="65"/>
      <c r="B109" s="65" t="s">
        <v>316</v>
      </c>
      <c r="C109" s="324" t="s">
        <v>197</v>
      </c>
      <c r="D109" s="267"/>
      <c r="E109" s="69">
        <f>'درآمد سود سهام'!N42</f>
        <v>0</v>
      </c>
      <c r="F109" s="69"/>
      <c r="G109" s="69">
        <f>'درآمد ناشی از تغییر قیمت اوراق '!K102</f>
        <v>-3443039531</v>
      </c>
      <c r="H109" s="69">
        <f>'درآمد ناشی ازفروش'!K102</f>
        <v>-73225213</v>
      </c>
      <c r="I109" s="325"/>
      <c r="J109" s="326">
        <f t="shared" si="10"/>
        <v>-3516264744</v>
      </c>
      <c r="K109" s="326"/>
      <c r="L109" s="327">
        <f t="shared" si="11"/>
        <v>6.2077981660075537E-3</v>
      </c>
      <c r="M109" s="267"/>
      <c r="N109" s="69">
        <f>'درآمد سود سهام'!T42</f>
        <v>1364016285</v>
      </c>
      <c r="O109" s="69"/>
      <c r="P109" s="69">
        <f>'درآمد ناشی از تغییر قیمت اوراق '!R102</f>
        <v>-6745574641</v>
      </c>
      <c r="Q109" s="69">
        <f>'درآمد ناشی ازفروش'!S102</f>
        <v>-130864154</v>
      </c>
      <c r="R109" s="328">
        <f t="shared" si="9"/>
        <v>-5512422510</v>
      </c>
      <c r="S109" s="114"/>
      <c r="T109" s="327">
        <f>R109/درآمدها!$J$4</f>
        <v>4.5197523325057228E-3</v>
      </c>
      <c r="U109" s="266">
        <v>2247281050</v>
      </c>
      <c r="V109" s="329">
        <f t="shared" si="12"/>
        <v>883264765</v>
      </c>
      <c r="W109" s="266"/>
      <c r="X109" s="329">
        <v>594695528</v>
      </c>
      <c r="Y109" s="329">
        <f t="shared" si="13"/>
        <v>667920741</v>
      </c>
      <c r="Z109" s="266"/>
      <c r="AA109" s="266"/>
      <c r="AB109" s="266"/>
    </row>
    <row r="110" spans="1:28" s="133" customFormat="1" ht="42.75" customHeight="1">
      <c r="A110" s="65"/>
      <c r="B110" s="65" t="s">
        <v>317</v>
      </c>
      <c r="C110" s="324" t="s">
        <v>478</v>
      </c>
      <c r="D110" s="267"/>
      <c r="E110" s="69">
        <v>0</v>
      </c>
      <c r="F110" s="69"/>
      <c r="G110" s="69">
        <f>'درآمد ناشی از تغییر قیمت اوراق '!K103</f>
        <v>503430567</v>
      </c>
      <c r="H110" s="69">
        <f>'درآمد ناشی ازفروش'!K103</f>
        <v>-64944807</v>
      </c>
      <c r="I110" s="325"/>
      <c r="J110" s="326">
        <f t="shared" si="10"/>
        <v>438485760</v>
      </c>
      <c r="K110" s="326"/>
      <c r="L110" s="327">
        <f t="shared" si="11"/>
        <v>-7.7412575415238081E-4</v>
      </c>
      <c r="M110" s="267"/>
      <c r="N110" s="69">
        <v>0</v>
      </c>
      <c r="O110" s="69"/>
      <c r="P110" s="69">
        <f>'درآمد ناشی از تغییر قیمت اوراق '!R103</f>
        <v>-5636823627</v>
      </c>
      <c r="Q110" s="69">
        <f>'درآمد ناشی ازفروش'!S103</f>
        <v>-1209019863</v>
      </c>
      <c r="R110" s="328">
        <f t="shared" si="9"/>
        <v>-6845843490</v>
      </c>
      <c r="S110" s="114"/>
      <c r="T110" s="327">
        <f>R110/درآمدها!$J$4</f>
        <v>5.6130525237798974E-3</v>
      </c>
      <c r="U110" s="266">
        <v>0</v>
      </c>
      <c r="V110" s="329">
        <f t="shared" si="12"/>
        <v>0</v>
      </c>
      <c r="W110" s="266"/>
      <c r="X110" s="329">
        <v>0</v>
      </c>
      <c r="Y110" s="329">
        <f t="shared" si="13"/>
        <v>64944807</v>
      </c>
      <c r="Z110" s="266"/>
      <c r="AA110" s="266"/>
      <c r="AB110" s="266"/>
    </row>
    <row r="111" spans="1:28" s="133" customFormat="1" ht="42.75" customHeight="1">
      <c r="A111" s="65"/>
      <c r="B111" s="65" t="s">
        <v>467</v>
      </c>
      <c r="C111" s="324" t="s">
        <v>176</v>
      </c>
      <c r="D111" s="267"/>
      <c r="E111" s="69">
        <v>0</v>
      </c>
      <c r="F111" s="69"/>
      <c r="G111" s="69">
        <f>'درآمد ناشی از تغییر قیمت اوراق '!K104</f>
        <v>-4015541005</v>
      </c>
      <c r="H111" s="69">
        <v>0</v>
      </c>
      <c r="I111" s="325"/>
      <c r="J111" s="326">
        <f t="shared" si="10"/>
        <v>-4015541005</v>
      </c>
      <c r="K111" s="326"/>
      <c r="L111" s="327">
        <f t="shared" si="11"/>
        <v>7.0892466583759393E-3</v>
      </c>
      <c r="M111" s="267"/>
      <c r="N111" s="69">
        <v>0</v>
      </c>
      <c r="O111" s="69">
        <v>-105684916</v>
      </c>
      <c r="P111" s="69">
        <f>'درآمد ناشی از تغییر قیمت اوراق '!R104</f>
        <v>0</v>
      </c>
      <c r="Q111" s="69">
        <v>0</v>
      </c>
      <c r="R111" s="328">
        <f t="shared" si="9"/>
        <v>0</v>
      </c>
      <c r="S111" s="114"/>
      <c r="T111" s="327">
        <f>R111/درآمدها!$J$4</f>
        <v>0</v>
      </c>
      <c r="U111" s="266">
        <v>0</v>
      </c>
      <c r="V111" s="329">
        <f t="shared" si="12"/>
        <v>0</v>
      </c>
      <c r="W111" s="266"/>
      <c r="X111" s="329">
        <v>15360261</v>
      </c>
      <c r="Y111" s="329">
        <f t="shared" si="13"/>
        <v>15360261</v>
      </c>
      <c r="Z111" s="266"/>
      <c r="AA111" s="266"/>
      <c r="AB111" s="266"/>
    </row>
    <row r="112" spans="1:28" s="133" customFormat="1" ht="42.75" customHeight="1">
      <c r="A112" s="65"/>
      <c r="B112" s="65" t="s">
        <v>318</v>
      </c>
      <c r="C112" s="324" t="s">
        <v>195</v>
      </c>
      <c r="D112" s="267"/>
      <c r="E112" s="69">
        <v>0</v>
      </c>
      <c r="F112" s="69"/>
      <c r="G112" s="69">
        <f>'درآمد ناشی از تغییر قیمت اوراق '!K105</f>
        <v>-2538639445</v>
      </c>
      <c r="H112" s="69">
        <f>'درآمد ناشی ازفروش'!K104</f>
        <v>-32281835</v>
      </c>
      <c r="I112" s="325"/>
      <c r="J112" s="326">
        <f t="shared" si="10"/>
        <v>-2570921280</v>
      </c>
      <c r="K112" s="326"/>
      <c r="L112" s="327">
        <f t="shared" si="11"/>
        <v>4.538839242456595E-3</v>
      </c>
      <c r="M112" s="267"/>
      <c r="N112" s="69">
        <v>0</v>
      </c>
      <c r="O112" s="69"/>
      <c r="P112" s="69">
        <f>'درآمد ناشی از تغییر قیمت اوراق '!R105</f>
        <v>-3745257242</v>
      </c>
      <c r="Q112" s="69">
        <f>'درآمد ناشی ازفروش'!S104</f>
        <v>-289844172</v>
      </c>
      <c r="R112" s="328">
        <f t="shared" si="9"/>
        <v>-4035101414</v>
      </c>
      <c r="S112" s="114"/>
      <c r="T112" s="327">
        <f>R112/درآمدها!$J$4</f>
        <v>3.3084653788309922E-3</v>
      </c>
      <c r="U112" s="266">
        <v>0</v>
      </c>
      <c r="V112" s="329">
        <f t="shared" si="12"/>
        <v>0</v>
      </c>
      <c r="W112" s="266"/>
      <c r="X112" s="329">
        <v>419584878</v>
      </c>
      <c r="Y112" s="329">
        <f t="shared" si="13"/>
        <v>451866713</v>
      </c>
      <c r="Z112" s="266"/>
      <c r="AA112" s="266"/>
      <c r="AB112" s="266"/>
    </row>
    <row r="113" spans="1:28" s="133" customFormat="1" ht="42.75" customHeight="1">
      <c r="A113" s="65"/>
      <c r="B113" s="65" t="s">
        <v>468</v>
      </c>
      <c r="C113" s="324" t="s">
        <v>488</v>
      </c>
      <c r="D113" s="267"/>
      <c r="E113" s="69">
        <v>0</v>
      </c>
      <c r="F113" s="69"/>
      <c r="G113" s="69">
        <f>'درآمد ناشی از تغییر قیمت اوراق '!K106</f>
        <v>955559413</v>
      </c>
      <c r="H113" s="69">
        <f>'درآمد ناشی ازفروش'!K105</f>
        <v>0</v>
      </c>
      <c r="I113" s="325"/>
      <c r="J113" s="326">
        <f t="shared" si="10"/>
        <v>955559413</v>
      </c>
      <c r="K113" s="326"/>
      <c r="L113" s="327">
        <f t="shared" si="11"/>
        <v>-1.68699469562257E-3</v>
      </c>
      <c r="M113" s="267"/>
      <c r="N113" s="69">
        <v>0</v>
      </c>
      <c r="O113" s="69"/>
      <c r="P113" s="69">
        <f>'درآمد ناشی از تغییر قیمت اوراق '!R106</f>
        <v>1408982377</v>
      </c>
      <c r="Q113" s="69">
        <f>'درآمد ناشی ازفروش'!S105</f>
        <v>-68958419</v>
      </c>
      <c r="R113" s="328">
        <f t="shared" si="9"/>
        <v>1340023958</v>
      </c>
      <c r="S113" s="114"/>
      <c r="T113" s="327">
        <f>R113/درآمدها!$J$4</f>
        <v>-1.0987141132227998E-3</v>
      </c>
      <c r="U113" s="266">
        <v>0</v>
      </c>
      <c r="V113" s="329">
        <f t="shared" si="12"/>
        <v>0</v>
      </c>
      <c r="W113" s="266"/>
      <c r="X113" s="329">
        <v>0</v>
      </c>
      <c r="Y113" s="329">
        <f t="shared" si="13"/>
        <v>0</v>
      </c>
      <c r="Z113" s="266"/>
      <c r="AA113" s="266"/>
      <c r="AB113" s="266"/>
    </row>
    <row r="114" spans="1:28" s="133" customFormat="1" ht="42.75" customHeight="1">
      <c r="A114" s="65"/>
      <c r="B114" s="65" t="s">
        <v>319</v>
      </c>
      <c r="C114" s="324" t="s">
        <v>479</v>
      </c>
      <c r="D114" s="267"/>
      <c r="E114" s="69">
        <v>0</v>
      </c>
      <c r="F114" s="69"/>
      <c r="G114" s="69">
        <f>'درآمد ناشی از تغییر قیمت اوراق '!K107</f>
        <v>2688536108</v>
      </c>
      <c r="H114" s="69">
        <f>'درآمد ناشی ازفروش'!K106</f>
        <v>-23792416</v>
      </c>
      <c r="I114" s="325"/>
      <c r="J114" s="326">
        <f t="shared" si="10"/>
        <v>2664743692</v>
      </c>
      <c r="K114" s="326"/>
      <c r="L114" s="327">
        <f t="shared" si="11"/>
        <v>-4.7044782484893001E-3</v>
      </c>
      <c r="M114" s="267"/>
      <c r="N114" s="69">
        <v>0</v>
      </c>
      <c r="O114" s="69">
        <v>1797562742</v>
      </c>
      <c r="P114" s="69">
        <f>'درآمد ناشی از تغییر قیمت اوراق '!R107</f>
        <v>-6553606185</v>
      </c>
      <c r="Q114" s="69">
        <f>'درآمد ناشی ازفروش'!S106</f>
        <v>-104114115</v>
      </c>
      <c r="R114" s="328">
        <f t="shared" si="9"/>
        <v>-6657720300</v>
      </c>
      <c r="S114" s="114"/>
      <c r="T114" s="327">
        <f>R114/درآمدها!$J$4</f>
        <v>5.458806323446295E-3</v>
      </c>
      <c r="U114" s="266">
        <v>0</v>
      </c>
      <c r="V114" s="329">
        <f t="shared" si="12"/>
        <v>0</v>
      </c>
      <c r="W114" s="266"/>
      <c r="X114" s="329">
        <v>0</v>
      </c>
      <c r="Y114" s="329">
        <f t="shared" si="13"/>
        <v>23792416</v>
      </c>
      <c r="Z114" s="266"/>
      <c r="AA114" s="266"/>
      <c r="AB114" s="266"/>
    </row>
    <row r="115" spans="1:28" s="133" customFormat="1" ht="42.75" customHeight="1">
      <c r="A115" s="65"/>
      <c r="B115" s="65" t="s">
        <v>320</v>
      </c>
      <c r="C115" s="324" t="s">
        <v>152</v>
      </c>
      <c r="D115" s="267"/>
      <c r="E115" s="69">
        <v>0</v>
      </c>
      <c r="F115" s="69"/>
      <c r="G115" s="69">
        <f>'درآمد ناشی از تغییر قیمت اوراق '!K108</f>
        <v>-3516654638</v>
      </c>
      <c r="H115" s="69">
        <f>'درآمد ناشی ازفروش'!K107</f>
        <v>-2024378</v>
      </c>
      <c r="I115" s="325"/>
      <c r="J115" s="326">
        <f t="shared" si="10"/>
        <v>-3518679016</v>
      </c>
      <c r="K115" s="326"/>
      <c r="L115" s="327">
        <f t="shared" si="11"/>
        <v>6.2120604483966758E-3</v>
      </c>
      <c r="M115" s="267"/>
      <c r="N115" s="69">
        <v>0</v>
      </c>
      <c r="O115" s="69"/>
      <c r="P115" s="69">
        <f>'درآمد ناشی از تغییر قیمت اوراق '!R108</f>
        <v>-566191508</v>
      </c>
      <c r="Q115" s="69">
        <f>'درآمد ناشی ازفروش'!S107</f>
        <v>-137893224</v>
      </c>
      <c r="R115" s="328">
        <f t="shared" si="9"/>
        <v>-704084732</v>
      </c>
      <c r="S115" s="114"/>
      <c r="T115" s="327">
        <f>R115/درآمدها!$J$4</f>
        <v>5.7729403070351125E-4</v>
      </c>
      <c r="U115" s="266">
        <v>0</v>
      </c>
      <c r="V115" s="329">
        <f t="shared" si="12"/>
        <v>0</v>
      </c>
      <c r="W115" s="266"/>
      <c r="X115" s="329">
        <v>338259596</v>
      </c>
      <c r="Y115" s="329">
        <f t="shared" si="13"/>
        <v>340283974</v>
      </c>
      <c r="Z115" s="266"/>
      <c r="AA115" s="266"/>
      <c r="AB115" s="266"/>
    </row>
    <row r="116" spans="1:28" s="133" customFormat="1" ht="42.75" customHeight="1">
      <c r="A116" s="65"/>
      <c r="B116" s="65" t="s">
        <v>413</v>
      </c>
      <c r="C116" s="324" t="s">
        <v>154</v>
      </c>
      <c r="D116" s="267"/>
      <c r="E116" s="69">
        <f>'درآمد سود سهام'!N43</f>
        <v>0</v>
      </c>
      <c r="F116" s="69"/>
      <c r="G116" s="69">
        <f>'درآمد ناشی از تغییر قیمت اوراق '!K109</f>
        <v>-1011790411</v>
      </c>
      <c r="H116" s="69">
        <f>'درآمد ناشی ازفروش'!K108</f>
        <v>-169432229</v>
      </c>
      <c r="I116" s="325"/>
      <c r="J116" s="326">
        <f t="shared" si="10"/>
        <v>-1181222640</v>
      </c>
      <c r="K116" s="326"/>
      <c r="L116" s="327">
        <f t="shared" si="11"/>
        <v>2.0853923899646506E-3</v>
      </c>
      <c r="M116" s="267"/>
      <c r="N116" s="69">
        <f>'درآمد سود سهام'!T43</f>
        <v>236117821</v>
      </c>
      <c r="O116" s="69"/>
      <c r="P116" s="69">
        <f>'درآمد ناشی از تغییر قیمت اوراق '!R109</f>
        <v>-15337751392</v>
      </c>
      <c r="Q116" s="69">
        <f>'درآمد ناشی ازفروش'!S108</f>
        <v>-206699819</v>
      </c>
      <c r="R116" s="328">
        <f t="shared" si="9"/>
        <v>-15308333390</v>
      </c>
      <c r="S116" s="114"/>
      <c r="T116" s="327">
        <f>R116/درآمدها!$J$4</f>
        <v>1.2551627786279346E-2</v>
      </c>
      <c r="U116" s="266">
        <v>0</v>
      </c>
      <c r="V116" s="329">
        <f t="shared" si="12"/>
        <v>-236117821</v>
      </c>
      <c r="W116" s="266"/>
      <c r="X116" s="329">
        <v>0</v>
      </c>
      <c r="Y116" s="329">
        <f t="shared" si="13"/>
        <v>169432229</v>
      </c>
      <c r="Z116" s="266"/>
      <c r="AA116" s="266"/>
      <c r="AB116" s="266"/>
    </row>
    <row r="117" spans="1:28" s="133" customFormat="1" ht="42.75" customHeight="1">
      <c r="A117" s="65"/>
      <c r="B117" s="65" t="s">
        <v>321</v>
      </c>
      <c r="C117" s="324" t="s">
        <v>118</v>
      </c>
      <c r="D117" s="267"/>
      <c r="E117" s="69">
        <v>0</v>
      </c>
      <c r="F117" s="69"/>
      <c r="G117" s="69">
        <f>'درآمد ناشی از تغییر قیمت اوراق '!K110</f>
        <v>-2562126004</v>
      </c>
      <c r="H117" s="69">
        <f>'درآمد ناشی ازفروش'!K109</f>
        <v>-95588671</v>
      </c>
      <c r="I117" s="325"/>
      <c r="J117" s="326">
        <f t="shared" si="10"/>
        <v>-2657714675</v>
      </c>
      <c r="K117" s="326"/>
      <c r="L117" s="327">
        <f t="shared" si="11"/>
        <v>4.6920688532877891E-3</v>
      </c>
      <c r="M117" s="267"/>
      <c r="N117" s="69">
        <v>0</v>
      </c>
      <c r="O117" s="69"/>
      <c r="P117" s="69">
        <f>'درآمد ناشی از تغییر قیمت اوراق '!R110</f>
        <v>-9408790183</v>
      </c>
      <c r="Q117" s="69">
        <f>'درآمد ناشی ازفروش'!S109</f>
        <v>-94206452</v>
      </c>
      <c r="R117" s="328">
        <f t="shared" si="9"/>
        <v>-9502996635</v>
      </c>
      <c r="S117" s="114"/>
      <c r="T117" s="327">
        <f>R117/درآمدها!$J$4</f>
        <v>7.791708841061837E-3</v>
      </c>
      <c r="U117" s="266">
        <v>917621070</v>
      </c>
      <c r="V117" s="329">
        <f t="shared" si="12"/>
        <v>917621070</v>
      </c>
      <c r="W117" s="266"/>
      <c r="X117" s="329">
        <v>204510434</v>
      </c>
      <c r="Y117" s="329">
        <f t="shared" si="13"/>
        <v>300099105</v>
      </c>
      <c r="Z117" s="266"/>
      <c r="AA117" s="266"/>
      <c r="AB117" s="266"/>
    </row>
    <row r="118" spans="1:28" s="133" customFormat="1" ht="42.75" customHeight="1">
      <c r="A118" s="65"/>
      <c r="B118" s="65" t="s">
        <v>322</v>
      </c>
      <c r="C118" s="324" t="s">
        <v>187</v>
      </c>
      <c r="D118" s="267"/>
      <c r="E118" s="69">
        <v>0</v>
      </c>
      <c r="F118" s="69"/>
      <c r="G118" s="69">
        <f>'درآمد ناشی از تغییر قیمت اوراق '!K111</f>
        <v>-6574840942</v>
      </c>
      <c r="H118" s="69">
        <f>'درآمد ناشی ازفروش'!K110</f>
        <v>669940617</v>
      </c>
      <c r="I118" s="325"/>
      <c r="J118" s="326">
        <f t="shared" si="10"/>
        <v>-5904900325</v>
      </c>
      <c r="K118" s="326"/>
      <c r="L118" s="327">
        <f t="shared" si="11"/>
        <v>1.0424820676697149E-2</v>
      </c>
      <c r="M118" s="267"/>
      <c r="N118" s="69">
        <v>0</v>
      </c>
      <c r="O118" s="69"/>
      <c r="P118" s="69">
        <f>'درآمد ناشی از تغییر قیمت اوراق '!R111</f>
        <v>4597761352</v>
      </c>
      <c r="Q118" s="69">
        <f>'درآمد ناشی ازفروش'!S110</f>
        <v>1282315587</v>
      </c>
      <c r="R118" s="328">
        <f t="shared" si="9"/>
        <v>5880076939</v>
      </c>
      <c r="S118" s="114"/>
      <c r="T118" s="327">
        <f>R118/درآمدها!$J$4</f>
        <v>-4.8212000100040153E-3</v>
      </c>
      <c r="U118" s="266">
        <v>0</v>
      </c>
      <c r="V118" s="329">
        <f t="shared" si="12"/>
        <v>0</v>
      </c>
      <c r="W118" s="266"/>
      <c r="X118" s="329">
        <v>0</v>
      </c>
      <c r="Y118" s="329">
        <f t="shared" si="13"/>
        <v>-669940617</v>
      </c>
      <c r="Z118" s="266"/>
      <c r="AA118" s="266"/>
      <c r="AB118" s="266"/>
    </row>
    <row r="119" spans="1:28" s="133" customFormat="1" ht="42.75" customHeight="1">
      <c r="A119" s="65"/>
      <c r="B119" s="65" t="s">
        <v>323</v>
      </c>
      <c r="C119" s="324" t="s">
        <v>489</v>
      </c>
      <c r="D119" s="267"/>
      <c r="E119" s="69">
        <v>0</v>
      </c>
      <c r="F119" s="69"/>
      <c r="G119" s="69">
        <f>'درآمد ناشی از تغییر قیمت اوراق '!K112</f>
        <v>-6143492455</v>
      </c>
      <c r="H119" s="69">
        <f>'درآمد ناشی ازفروش'!K111</f>
        <v>-55203970</v>
      </c>
      <c r="I119" s="325"/>
      <c r="J119" s="326">
        <f t="shared" si="10"/>
        <v>-6198696425</v>
      </c>
      <c r="K119" s="326"/>
      <c r="L119" s="327">
        <f t="shared" si="11"/>
        <v>1.094350371780555E-2</v>
      </c>
      <c r="M119" s="267"/>
      <c r="N119" s="69">
        <v>0</v>
      </c>
      <c r="O119" s="69"/>
      <c r="P119" s="69">
        <f>'درآمد ناشی از تغییر قیمت اوراق '!R112</f>
        <v>-1896847011</v>
      </c>
      <c r="Q119" s="69">
        <f>'درآمد ناشی ازفروش'!S111</f>
        <v>-360239749</v>
      </c>
      <c r="R119" s="328">
        <f t="shared" si="9"/>
        <v>-2257086760</v>
      </c>
      <c r="S119" s="114"/>
      <c r="T119" s="327">
        <f>R119/درآمدها!$J$4</f>
        <v>1.8506333884370165E-3</v>
      </c>
      <c r="U119" s="266">
        <v>0</v>
      </c>
      <c r="V119" s="329">
        <f t="shared" si="12"/>
        <v>0</v>
      </c>
      <c r="W119" s="266"/>
      <c r="X119" s="329">
        <v>191603060</v>
      </c>
      <c r="Y119" s="329">
        <f t="shared" si="13"/>
        <v>246807030</v>
      </c>
      <c r="Z119" s="266"/>
      <c r="AA119" s="266"/>
      <c r="AB119" s="266"/>
    </row>
    <row r="120" spans="1:28" s="133" customFormat="1" ht="42.75" customHeight="1">
      <c r="A120" s="65"/>
      <c r="B120" s="65" t="s">
        <v>324</v>
      </c>
      <c r="C120" s="324" t="s">
        <v>120</v>
      </c>
      <c r="D120" s="267"/>
      <c r="E120" s="69">
        <v>0</v>
      </c>
      <c r="F120" s="69"/>
      <c r="G120" s="69">
        <f>'درآمد ناشی از تغییر قیمت اوراق '!K113</f>
        <v>3678918604</v>
      </c>
      <c r="H120" s="69">
        <f>'درآمد ناشی ازفروش'!K112</f>
        <v>3746892</v>
      </c>
      <c r="I120" s="325"/>
      <c r="J120" s="326">
        <f t="shared" si="10"/>
        <v>3682665496</v>
      </c>
      <c r="K120" s="326"/>
      <c r="L120" s="327">
        <f t="shared" si="11"/>
        <v>-6.5015707793611164E-3</v>
      </c>
      <c r="M120" s="267"/>
      <c r="N120" s="69">
        <v>0</v>
      </c>
      <c r="O120" s="69"/>
      <c r="P120" s="69">
        <f>'درآمد ناشی از تغییر قیمت اوراق '!R113</f>
        <v>7716754861</v>
      </c>
      <c r="Q120" s="69">
        <f>'درآمد ناشی ازفروش'!S112</f>
        <v>1651661</v>
      </c>
      <c r="R120" s="328">
        <f t="shared" si="9"/>
        <v>7718406522</v>
      </c>
      <c r="S120" s="114"/>
      <c r="T120" s="327">
        <f>R120/درآمدها!$J$4</f>
        <v>-6.3284854921320027E-3</v>
      </c>
      <c r="U120" s="266">
        <v>0</v>
      </c>
      <c r="V120" s="329">
        <f t="shared" si="12"/>
        <v>0</v>
      </c>
      <c r="W120" s="266"/>
      <c r="X120" s="329">
        <v>15984305901</v>
      </c>
      <c r="Y120" s="329">
        <f t="shared" si="13"/>
        <v>15980559009</v>
      </c>
      <c r="Z120" s="266"/>
      <c r="AA120" s="266"/>
      <c r="AB120" s="266"/>
    </row>
    <row r="121" spans="1:28" s="133" customFormat="1" ht="42.75" customHeight="1">
      <c r="A121" s="65"/>
      <c r="B121" s="65" t="s">
        <v>325</v>
      </c>
      <c r="C121" s="324" t="s">
        <v>480</v>
      </c>
      <c r="D121" s="267"/>
      <c r="E121" s="69">
        <v>0</v>
      </c>
      <c r="F121" s="69"/>
      <c r="G121" s="69">
        <f>'درآمد ناشی از تغییر قیمت اوراق '!K114</f>
        <v>8216008967</v>
      </c>
      <c r="H121" s="69">
        <f>'درآمد ناشی ازفروش'!K113</f>
        <v>0</v>
      </c>
      <c r="I121" s="325"/>
      <c r="J121" s="326">
        <f t="shared" si="10"/>
        <v>8216008967</v>
      </c>
      <c r="K121" s="326"/>
      <c r="L121" s="327">
        <f t="shared" si="11"/>
        <v>-1.4504973063895161E-2</v>
      </c>
      <c r="M121" s="267"/>
      <c r="N121" s="69">
        <v>0</v>
      </c>
      <c r="O121" s="69"/>
      <c r="P121" s="69">
        <f>'درآمد ناشی از تغییر قیمت اوراق '!R114</f>
        <v>-38502116</v>
      </c>
      <c r="Q121" s="69">
        <f>'درآمد ناشی ازفروش'!S113</f>
        <v>-35261517</v>
      </c>
      <c r="R121" s="328">
        <f t="shared" si="9"/>
        <v>-73763633</v>
      </c>
      <c r="S121" s="114"/>
      <c r="T121" s="327">
        <f>R121/درآمدها!$J$4</f>
        <v>6.0480369873869858E-5</v>
      </c>
      <c r="U121" s="266">
        <v>0</v>
      </c>
      <c r="V121" s="329">
        <f t="shared" si="12"/>
        <v>0</v>
      </c>
      <c r="W121" s="266"/>
      <c r="X121" s="329">
        <v>0</v>
      </c>
      <c r="Y121" s="329">
        <f t="shared" si="13"/>
        <v>0</v>
      </c>
      <c r="Z121" s="266"/>
      <c r="AA121" s="266"/>
      <c r="AB121" s="266"/>
    </row>
    <row r="122" spans="1:28" s="133" customFormat="1" ht="42.75" customHeight="1">
      <c r="A122" s="65"/>
      <c r="B122" s="65" t="s">
        <v>326</v>
      </c>
      <c r="C122" s="324" t="s">
        <v>151</v>
      </c>
      <c r="D122" s="267"/>
      <c r="E122" s="69">
        <f>'درآمد سود سهام'!N44</f>
        <v>0</v>
      </c>
      <c r="F122" s="69"/>
      <c r="G122" s="69">
        <f>'درآمد ناشی از تغییر قیمت اوراق '!K115</f>
        <v>458571452</v>
      </c>
      <c r="H122" s="69">
        <f>'درآمد ناشی ازفروش'!K114</f>
        <v>-499117868</v>
      </c>
      <c r="I122" s="325"/>
      <c r="J122" s="326">
        <f t="shared" si="10"/>
        <v>-40546416</v>
      </c>
      <c r="K122" s="326"/>
      <c r="L122" s="327">
        <f t="shared" si="11"/>
        <v>7.1582768991577196E-5</v>
      </c>
      <c r="M122" s="267"/>
      <c r="N122" s="69">
        <f>'درآمد سود سهام'!T44</f>
        <v>14348940200</v>
      </c>
      <c r="O122" s="69"/>
      <c r="P122" s="69">
        <f>'درآمد ناشی از تغییر قیمت اوراق '!R115</f>
        <v>-23273657602</v>
      </c>
      <c r="Q122" s="69">
        <f>'درآمد ناشی ازفروش'!S114</f>
        <v>-568859275</v>
      </c>
      <c r="R122" s="328">
        <f t="shared" si="9"/>
        <v>-9493576677</v>
      </c>
      <c r="S122" s="114"/>
      <c r="T122" s="327">
        <f>R122/درآمدها!$J$4</f>
        <v>7.7839852173618449E-3</v>
      </c>
      <c r="U122" s="266">
        <v>0</v>
      </c>
      <c r="V122" s="329">
        <f t="shared" si="12"/>
        <v>-14348940200</v>
      </c>
      <c r="W122" s="266"/>
      <c r="X122" s="329">
        <v>289221133</v>
      </c>
      <c r="Y122" s="329">
        <f t="shared" si="13"/>
        <v>788339001</v>
      </c>
      <c r="Z122" s="266"/>
      <c r="AA122" s="266"/>
      <c r="AB122" s="266"/>
    </row>
    <row r="123" spans="1:28" s="133" customFormat="1" ht="42.75" customHeight="1">
      <c r="A123" s="65"/>
      <c r="B123" s="65" t="s">
        <v>327</v>
      </c>
      <c r="C123" s="324" t="s">
        <v>150</v>
      </c>
      <c r="D123" s="267"/>
      <c r="E123" s="69">
        <v>0</v>
      </c>
      <c r="F123" s="69"/>
      <c r="G123" s="69">
        <f>'درآمد ناشی از تغییر قیمت اوراق '!K116</f>
        <v>-5305487917</v>
      </c>
      <c r="H123" s="69">
        <f>'درآمد ناشی ازفروش'!K115</f>
        <v>-24220199</v>
      </c>
      <c r="I123" s="325"/>
      <c r="J123" s="326">
        <f t="shared" si="10"/>
        <v>-5329708116</v>
      </c>
      <c r="K123" s="326"/>
      <c r="L123" s="327">
        <f t="shared" si="11"/>
        <v>9.4093461888262106E-3</v>
      </c>
      <c r="M123" s="267"/>
      <c r="N123" s="69">
        <v>0</v>
      </c>
      <c r="O123" s="69">
        <v>1354124521</v>
      </c>
      <c r="P123" s="69">
        <f>'درآمد ناشی از تغییر قیمت اوراق '!R116</f>
        <v>-1300309577</v>
      </c>
      <c r="Q123" s="69">
        <f>'درآمد ناشی ازفروش'!S115</f>
        <v>-9298796151</v>
      </c>
      <c r="R123" s="328">
        <f t="shared" si="9"/>
        <v>-10599105728</v>
      </c>
      <c r="S123" s="114"/>
      <c r="T123" s="327">
        <f>R123/درآمدها!$J$4</f>
        <v>8.6904319742723713E-3</v>
      </c>
      <c r="U123" s="266">
        <v>0</v>
      </c>
      <c r="V123" s="329">
        <f t="shared" si="12"/>
        <v>0</v>
      </c>
      <c r="W123" s="266"/>
      <c r="X123" s="329">
        <v>0</v>
      </c>
      <c r="Y123" s="329">
        <f t="shared" si="13"/>
        <v>24220199</v>
      </c>
      <c r="Z123" s="266"/>
      <c r="AA123" s="266"/>
      <c r="AB123" s="266"/>
    </row>
    <row r="124" spans="1:28" s="133" customFormat="1" ht="42.75" customHeight="1">
      <c r="A124" s="65"/>
      <c r="B124" s="65" t="s">
        <v>328</v>
      </c>
      <c r="C124" s="324" t="s">
        <v>510</v>
      </c>
      <c r="D124" s="267"/>
      <c r="E124" s="69">
        <f>'درآمد سود سهام'!N45</f>
        <v>0</v>
      </c>
      <c r="F124" s="69"/>
      <c r="G124" s="69">
        <f>'درآمد ناشی از تغییر قیمت اوراق '!K117</f>
        <v>58045099</v>
      </c>
      <c r="H124" s="69">
        <f>'درآمد ناشی ازفروش'!K116</f>
        <v>-120875658</v>
      </c>
      <c r="I124" s="325"/>
      <c r="J124" s="326">
        <f t="shared" si="10"/>
        <v>-62830559</v>
      </c>
      <c r="K124" s="326"/>
      <c r="L124" s="327">
        <f t="shared" si="11"/>
        <v>1.1092436358638113E-4</v>
      </c>
      <c r="M124" s="267"/>
      <c r="N124" s="69">
        <f>'درآمد سود سهام'!T45</f>
        <v>6814976218</v>
      </c>
      <c r="O124" s="69">
        <v>1205793100</v>
      </c>
      <c r="P124" s="69">
        <f>'درآمد ناشی از تغییر قیمت اوراق '!R117</f>
        <v>-10756004235</v>
      </c>
      <c r="Q124" s="69">
        <f>'درآمد ناشی ازفروش'!S116</f>
        <v>-146122147</v>
      </c>
      <c r="R124" s="328">
        <f t="shared" si="9"/>
        <v>-4087150164</v>
      </c>
      <c r="S124" s="114"/>
      <c r="T124" s="327">
        <f>R124/درآمدها!$J$4</f>
        <v>3.3511412547802231E-3</v>
      </c>
      <c r="U124" s="266">
        <v>0</v>
      </c>
      <c r="V124" s="329">
        <f t="shared" si="12"/>
        <v>-6814976218</v>
      </c>
      <c r="W124" s="266"/>
      <c r="X124" s="329">
        <v>5094811229</v>
      </c>
      <c r="Y124" s="329">
        <f t="shared" si="13"/>
        <v>5215686887</v>
      </c>
      <c r="Z124" s="266"/>
      <c r="AA124" s="266"/>
      <c r="AB124" s="266"/>
    </row>
    <row r="125" spans="1:28" s="133" customFormat="1" ht="42.75" customHeight="1">
      <c r="A125" s="65"/>
      <c r="B125" s="65" t="s">
        <v>452</v>
      </c>
      <c r="C125" s="324" t="s">
        <v>435</v>
      </c>
      <c r="D125" s="267"/>
      <c r="E125" s="69">
        <v>0</v>
      </c>
      <c r="F125" s="69"/>
      <c r="G125" s="69">
        <f>'درآمد ناشی از تغییر قیمت اوراق '!K118</f>
        <v>-1446716072</v>
      </c>
      <c r="H125" s="69">
        <f>'درآمد ناشی ازفروش'!K117</f>
        <v>-209829322</v>
      </c>
      <c r="I125" s="325"/>
      <c r="J125" s="326">
        <f t="shared" si="10"/>
        <v>-1656545394</v>
      </c>
      <c r="K125" s="326"/>
      <c r="L125" s="327">
        <f t="shared" si="11"/>
        <v>2.9245521049940204E-3</v>
      </c>
      <c r="M125" s="267"/>
      <c r="N125" s="69">
        <v>0</v>
      </c>
      <c r="O125" s="69"/>
      <c r="P125" s="69">
        <f>'درآمد ناشی از تغییر قیمت اوراق '!R118</f>
        <v>-25313024977</v>
      </c>
      <c r="Q125" s="69">
        <f>'درآمد ناشی ازفروش'!S117</f>
        <v>-663711737</v>
      </c>
      <c r="R125" s="328">
        <f t="shared" si="9"/>
        <v>-25976736714</v>
      </c>
      <c r="S125" s="114"/>
      <c r="T125" s="327">
        <f>R125/درآمدها!$J$4</f>
        <v>2.1298878331804168E-2</v>
      </c>
      <c r="U125" s="266">
        <v>17301089158</v>
      </c>
      <c r="V125" s="329">
        <f t="shared" si="12"/>
        <v>17301089158</v>
      </c>
      <c r="W125" s="266"/>
      <c r="X125" s="329">
        <v>874984374</v>
      </c>
      <c r="Y125" s="329">
        <f t="shared" si="13"/>
        <v>1084813696</v>
      </c>
      <c r="Z125" s="266"/>
      <c r="AA125" s="266"/>
      <c r="AB125" s="266"/>
    </row>
    <row r="126" spans="1:28" s="133" customFormat="1" ht="42.75" customHeight="1">
      <c r="A126" s="65"/>
      <c r="B126" s="65" t="s">
        <v>453</v>
      </c>
      <c r="C126" s="324" t="s">
        <v>129</v>
      </c>
      <c r="D126" s="267"/>
      <c r="E126" s="69">
        <v>0</v>
      </c>
      <c r="F126" s="69"/>
      <c r="G126" s="69">
        <f>'درآمد ناشی از تغییر قیمت اوراق '!K119</f>
        <v>-12892863583</v>
      </c>
      <c r="H126" s="69">
        <f>'درآمد ناشی ازفروش'!K118</f>
        <v>-54390322</v>
      </c>
      <c r="I126" s="325"/>
      <c r="J126" s="326">
        <f t="shared" si="10"/>
        <v>-12947253905</v>
      </c>
      <c r="K126" s="326"/>
      <c r="L126" s="327">
        <f t="shared" si="11"/>
        <v>2.285776097588775E-2</v>
      </c>
      <c r="M126" s="267"/>
      <c r="N126" s="69">
        <v>0</v>
      </c>
      <c r="O126" s="69"/>
      <c r="P126" s="69">
        <f>'درآمد ناشی از تغییر قیمت اوراق '!R119</f>
        <v>-5857054499</v>
      </c>
      <c r="Q126" s="69">
        <f>'درآمد ناشی ازفروش'!S118</f>
        <v>-233133205</v>
      </c>
      <c r="R126" s="328">
        <f t="shared" si="9"/>
        <v>-6090187704</v>
      </c>
      <c r="S126" s="114"/>
      <c r="T126" s="327">
        <f>R126/درآمدها!$J$4</f>
        <v>4.9934742902266521E-3</v>
      </c>
      <c r="U126" s="266">
        <v>0</v>
      </c>
      <c r="V126" s="329">
        <f t="shared" si="12"/>
        <v>0</v>
      </c>
      <c r="W126" s="266"/>
      <c r="X126" s="329">
        <v>437935945</v>
      </c>
      <c r="Y126" s="329">
        <f t="shared" si="13"/>
        <v>492326267</v>
      </c>
      <c r="Z126" s="266"/>
      <c r="AA126" s="266"/>
      <c r="AB126" s="266"/>
    </row>
    <row r="127" spans="1:28" s="133" customFormat="1" ht="42.75" customHeight="1">
      <c r="A127" s="65"/>
      <c r="B127" s="65" t="s">
        <v>329</v>
      </c>
      <c r="C127" s="324" t="s">
        <v>226</v>
      </c>
      <c r="D127" s="267"/>
      <c r="E127" s="69">
        <f>'درآمد سود سهام'!N46</f>
        <v>0</v>
      </c>
      <c r="F127" s="69"/>
      <c r="G127" s="69">
        <f>'درآمد ناشی از تغییر قیمت اوراق '!K120</f>
        <v>-932148395</v>
      </c>
      <c r="H127" s="69">
        <f>'درآمد ناشی ازفروش'!K119</f>
        <v>-25571247</v>
      </c>
      <c r="I127" s="325"/>
      <c r="J127" s="326">
        <f t="shared" si="10"/>
        <v>-957719642</v>
      </c>
      <c r="K127" s="326"/>
      <c r="L127" s="327">
        <f t="shared" si="11"/>
        <v>1.6908084771779092E-3</v>
      </c>
      <c r="M127" s="267"/>
      <c r="N127" s="69">
        <f>'درآمد سود سهام'!T46</f>
        <v>998801189</v>
      </c>
      <c r="O127" s="69">
        <v>1837956222</v>
      </c>
      <c r="P127" s="69">
        <f>'درآمد ناشی از تغییر قیمت اوراق '!R120</f>
        <v>-5028679120</v>
      </c>
      <c r="Q127" s="69">
        <f>'درآمد ناشی ازفروش'!S119</f>
        <v>-34500062</v>
      </c>
      <c r="R127" s="328">
        <f t="shared" si="9"/>
        <v>-4064377993</v>
      </c>
      <c r="S127" s="114"/>
      <c r="T127" s="327">
        <f>R127/درآمدها!$J$4</f>
        <v>3.3324698679613142E-3</v>
      </c>
      <c r="U127" s="266">
        <v>0</v>
      </c>
      <c r="V127" s="329">
        <f t="shared" si="12"/>
        <v>-998801189</v>
      </c>
      <c r="W127" s="266"/>
      <c r="X127" s="329">
        <v>4893048</v>
      </c>
      <c r="Y127" s="329">
        <f t="shared" si="13"/>
        <v>30464295</v>
      </c>
      <c r="Z127" s="266"/>
      <c r="AA127" s="266"/>
      <c r="AB127" s="266"/>
    </row>
    <row r="128" spans="1:28" s="133" customFormat="1" ht="42.75" customHeight="1">
      <c r="A128" s="65"/>
      <c r="B128" s="65" t="s">
        <v>454</v>
      </c>
      <c r="C128" s="324" t="s">
        <v>116</v>
      </c>
      <c r="D128" s="267"/>
      <c r="E128" s="69">
        <v>0</v>
      </c>
      <c r="F128" s="69"/>
      <c r="G128" s="69">
        <f>'درآمد ناشی از تغییر قیمت اوراق '!K121</f>
        <v>-5545036913</v>
      </c>
      <c r="H128" s="69">
        <f>'درآمد ناشی ازفروش'!K120</f>
        <v>12714870</v>
      </c>
      <c r="I128" s="325"/>
      <c r="J128" s="326">
        <f t="shared" si="10"/>
        <v>-5532322043</v>
      </c>
      <c r="K128" s="326"/>
      <c r="L128" s="327">
        <f t="shared" si="11"/>
        <v>9.767051440282155E-3</v>
      </c>
      <c r="M128" s="267"/>
      <c r="N128" s="69">
        <v>0</v>
      </c>
      <c r="O128" s="69"/>
      <c r="P128" s="69">
        <f>'درآمد ناشی از تغییر قیمت اوراق '!R121</f>
        <v>1325259962</v>
      </c>
      <c r="Q128" s="69">
        <f>'درآمد ناشی ازفروش'!S120</f>
        <v>-386741508</v>
      </c>
      <c r="R128" s="328">
        <f t="shared" si="9"/>
        <v>938518454</v>
      </c>
      <c r="S128" s="114"/>
      <c r="T128" s="327">
        <f>R128/درآمدها!$J$4</f>
        <v>-7.6951122013435157E-4</v>
      </c>
      <c r="U128" s="266">
        <v>479503781</v>
      </c>
      <c r="V128" s="329">
        <f t="shared" si="12"/>
        <v>479503781</v>
      </c>
      <c r="W128" s="266"/>
      <c r="X128" s="329">
        <v>16684605</v>
      </c>
      <c r="Y128" s="329">
        <f t="shared" si="13"/>
        <v>3969735</v>
      </c>
      <c r="Z128" s="266"/>
      <c r="AA128" s="266"/>
      <c r="AB128" s="266"/>
    </row>
    <row r="129" spans="1:28" s="133" customFormat="1" ht="42.75" customHeight="1">
      <c r="A129" s="65"/>
      <c r="B129" s="65" t="s">
        <v>330</v>
      </c>
      <c r="C129" s="324" t="s">
        <v>238</v>
      </c>
      <c r="D129" s="267"/>
      <c r="E129" s="69">
        <v>0</v>
      </c>
      <c r="F129" s="69"/>
      <c r="G129" s="69">
        <v>0</v>
      </c>
      <c r="H129" s="69">
        <v>0</v>
      </c>
      <c r="I129" s="325"/>
      <c r="J129" s="326">
        <f t="shared" si="10"/>
        <v>0</v>
      </c>
      <c r="K129" s="326"/>
      <c r="L129" s="327">
        <f t="shared" si="11"/>
        <v>0</v>
      </c>
      <c r="M129" s="267"/>
      <c r="N129" s="69">
        <v>0</v>
      </c>
      <c r="O129" s="69">
        <v>96748310</v>
      </c>
      <c r="P129" s="69">
        <v>0</v>
      </c>
      <c r="Q129" s="69">
        <v>0</v>
      </c>
      <c r="R129" s="328">
        <f t="shared" si="9"/>
        <v>0</v>
      </c>
      <c r="S129" s="114"/>
      <c r="T129" s="327">
        <f>R129/درآمدها!$J$4</f>
        <v>0</v>
      </c>
      <c r="U129" s="266">
        <v>261228900</v>
      </c>
      <c r="V129" s="329">
        <f t="shared" si="12"/>
        <v>261228900</v>
      </c>
      <c r="W129" s="266"/>
      <c r="X129" s="329">
        <v>131167179</v>
      </c>
      <c r="Y129" s="329">
        <f t="shared" si="13"/>
        <v>131167179</v>
      </c>
      <c r="Z129" s="266"/>
      <c r="AA129" s="266"/>
      <c r="AB129" s="266"/>
    </row>
    <row r="130" spans="1:28" s="133" customFormat="1" ht="42.75" customHeight="1">
      <c r="A130" s="65"/>
      <c r="B130" s="65" t="s">
        <v>331</v>
      </c>
      <c r="C130" s="324" t="s">
        <v>227</v>
      </c>
      <c r="D130" s="267"/>
      <c r="E130" s="69">
        <f>'درآمد سود سهام'!N47</f>
        <v>0</v>
      </c>
      <c r="F130" s="69"/>
      <c r="G130" s="69">
        <f>'درآمد ناشی از تغییر قیمت اوراق '!K122</f>
        <v>9465929068</v>
      </c>
      <c r="H130" s="69">
        <f>'درآمد ناشی ازفروش'!K121</f>
        <v>-3824563161</v>
      </c>
      <c r="I130" s="325"/>
      <c r="J130" s="326">
        <f t="shared" si="10"/>
        <v>5641365907</v>
      </c>
      <c r="K130" s="326"/>
      <c r="L130" s="327">
        <f t="shared" si="11"/>
        <v>-9.9595631958627456E-3</v>
      </c>
      <c r="M130" s="267"/>
      <c r="N130" s="69">
        <f>'درآمد سود سهام'!T47</f>
        <v>1144039525</v>
      </c>
      <c r="O130" s="69">
        <v>427393258</v>
      </c>
      <c r="P130" s="69">
        <f>'درآمد ناشی از تغییر قیمت اوراق '!R122</f>
        <v>-5567003754</v>
      </c>
      <c r="Q130" s="69">
        <f>'درآمد ناشی ازفروش'!S121</f>
        <v>-3844982943</v>
      </c>
      <c r="R130" s="328">
        <f t="shared" si="9"/>
        <v>-8267947172</v>
      </c>
      <c r="S130" s="114"/>
      <c r="T130" s="327">
        <f>R130/درآمدها!$J$4</f>
        <v>6.7790655465705752E-3</v>
      </c>
      <c r="U130" s="266">
        <v>0</v>
      </c>
      <c r="V130" s="329">
        <f t="shared" si="12"/>
        <v>-1144039525</v>
      </c>
      <c r="W130" s="266"/>
      <c r="X130" s="329">
        <v>199864688</v>
      </c>
      <c r="Y130" s="329">
        <f t="shared" si="13"/>
        <v>4024427849</v>
      </c>
      <c r="Z130" s="266"/>
      <c r="AA130" s="266"/>
      <c r="AB130" s="266"/>
    </row>
    <row r="131" spans="1:28" s="133" customFormat="1" ht="42.75" customHeight="1">
      <c r="A131" s="65"/>
      <c r="B131" s="65" t="s">
        <v>419</v>
      </c>
      <c r="C131" s="324" t="s">
        <v>117</v>
      </c>
      <c r="D131" s="267"/>
      <c r="E131" s="69">
        <v>0</v>
      </c>
      <c r="F131" s="69"/>
      <c r="G131" s="69">
        <f>'درآمد ناشی از تغییر قیمت اوراق '!K123</f>
        <v>1295600540</v>
      </c>
      <c r="H131" s="69">
        <f>'درآمد ناشی ازفروش'!K122</f>
        <v>-6267775</v>
      </c>
      <c r="I131" s="325"/>
      <c r="J131" s="326">
        <f t="shared" si="10"/>
        <v>1289332765</v>
      </c>
      <c r="K131" s="326"/>
      <c r="L131" s="327">
        <f t="shared" si="11"/>
        <v>-2.2762556737509548E-3</v>
      </c>
      <c r="M131" s="267"/>
      <c r="N131" s="69">
        <v>0</v>
      </c>
      <c r="O131" s="69">
        <v>456449419</v>
      </c>
      <c r="P131" s="69">
        <f>'درآمد ناشی از تغییر قیمت اوراق '!R123</f>
        <v>-659112794</v>
      </c>
      <c r="Q131" s="69">
        <f>'درآمد ناشی ازفروش'!S122</f>
        <v>-28950466</v>
      </c>
      <c r="R131" s="328">
        <f t="shared" si="9"/>
        <v>-688063260</v>
      </c>
      <c r="S131" s="114"/>
      <c r="T131" s="327">
        <f>R131/درآمدها!$J$4</f>
        <v>5.6415768541959806E-4</v>
      </c>
      <c r="U131" s="266">
        <v>0</v>
      </c>
      <c r="V131" s="329">
        <f t="shared" si="12"/>
        <v>0</v>
      </c>
      <c r="W131" s="266"/>
      <c r="X131" s="329">
        <v>-137111506</v>
      </c>
      <c r="Y131" s="329">
        <f t="shared" si="13"/>
        <v>-130843731</v>
      </c>
      <c r="Z131" s="266"/>
      <c r="AA131" s="266"/>
      <c r="AB131" s="266"/>
    </row>
    <row r="132" spans="1:28" s="133" customFormat="1" ht="42.75" customHeight="1">
      <c r="A132" s="65"/>
      <c r="B132" s="65" t="s">
        <v>332</v>
      </c>
      <c r="C132" s="324" t="s">
        <v>461</v>
      </c>
      <c r="D132" s="267"/>
      <c r="E132" s="69">
        <v>0</v>
      </c>
      <c r="F132" s="69"/>
      <c r="G132" s="69">
        <f>'درآمد ناشی از تغییر قیمت اوراق '!K124</f>
        <v>-145060907</v>
      </c>
      <c r="H132" s="69">
        <f>'درآمد ناشی ازفروش'!K123</f>
        <v>55662817</v>
      </c>
      <c r="I132" s="325"/>
      <c r="J132" s="326">
        <f t="shared" si="10"/>
        <v>-89398090</v>
      </c>
      <c r="K132" s="326"/>
      <c r="L132" s="327">
        <f t="shared" si="11"/>
        <v>1.5782807596997542E-4</v>
      </c>
      <c r="M132" s="267"/>
      <c r="N132" s="69">
        <v>0</v>
      </c>
      <c r="O132" s="69"/>
      <c r="P132" s="69">
        <f>'درآمد ناشی از تغییر قیمت اوراق '!R124</f>
        <v>-24727731249</v>
      </c>
      <c r="Q132" s="69">
        <f>'درآمد ناشی ازفروش'!S123</f>
        <v>341794014</v>
      </c>
      <c r="R132" s="328">
        <f t="shared" si="9"/>
        <v>-24385937235</v>
      </c>
      <c r="S132" s="114"/>
      <c r="T132" s="327">
        <f>R132/درآمدها!$J$4</f>
        <v>1.9994548040953668E-2</v>
      </c>
      <c r="U132" s="266">
        <v>230486383</v>
      </c>
      <c r="V132" s="329">
        <f t="shared" si="12"/>
        <v>230486383</v>
      </c>
      <c r="W132" s="266"/>
      <c r="X132" s="329">
        <v>31107661</v>
      </c>
      <c r="Y132" s="329">
        <f t="shared" si="13"/>
        <v>-24555156</v>
      </c>
      <c r="Z132" s="266"/>
      <c r="AA132" s="266"/>
      <c r="AB132" s="266"/>
    </row>
    <row r="133" spans="1:28" s="133" customFormat="1" ht="42.75" customHeight="1">
      <c r="A133" s="65"/>
      <c r="B133" s="65" t="s">
        <v>333</v>
      </c>
      <c r="C133" s="324" t="s">
        <v>135</v>
      </c>
      <c r="D133" s="267"/>
      <c r="E133" s="69">
        <f>'درآمد سود سهام'!N48</f>
        <v>0</v>
      </c>
      <c r="F133" s="69"/>
      <c r="G133" s="69">
        <f>'درآمد ناشی از تغییر قیمت اوراق '!K125</f>
        <v>-32257819300</v>
      </c>
      <c r="H133" s="69">
        <f>'درآمد ناشی ازفروش'!K124</f>
        <v>0</v>
      </c>
      <c r="I133" s="325"/>
      <c r="J133" s="326">
        <f t="shared" si="10"/>
        <v>-32257819300</v>
      </c>
      <c r="K133" s="326"/>
      <c r="L133" s="327">
        <f t="shared" si="11"/>
        <v>5.6949645737466421E-2</v>
      </c>
      <c r="M133" s="267"/>
      <c r="N133" s="69">
        <f>'درآمد سود سهام'!T48</f>
        <v>1797562742</v>
      </c>
      <c r="O133" s="69">
        <v>601262220</v>
      </c>
      <c r="P133" s="69">
        <f>'درآمد ناشی از تغییر قیمت اوراق '!R125</f>
        <v>-5388318595</v>
      </c>
      <c r="Q133" s="69">
        <f>'درآمد ناشی ازفروش'!S124</f>
        <v>-308674982</v>
      </c>
      <c r="R133" s="328">
        <f t="shared" si="9"/>
        <v>-3899430835</v>
      </c>
      <c r="S133" s="114"/>
      <c r="T133" s="327">
        <f>R133/درآمدها!$J$4</f>
        <v>3.1972261886609246E-3</v>
      </c>
      <c r="U133" s="266">
        <v>0</v>
      </c>
      <c r="V133" s="329">
        <f t="shared" si="12"/>
        <v>-1797562742</v>
      </c>
      <c r="W133" s="266"/>
      <c r="X133" s="329">
        <v>0</v>
      </c>
      <c r="Y133" s="329">
        <f t="shared" si="13"/>
        <v>0</v>
      </c>
      <c r="Z133" s="266"/>
      <c r="AA133" s="266"/>
      <c r="AB133" s="266"/>
    </row>
    <row r="134" spans="1:28" s="133" customFormat="1" ht="42.75" customHeight="1">
      <c r="A134" s="65"/>
      <c r="B134" s="65" t="s">
        <v>334</v>
      </c>
      <c r="C134" s="324" t="s">
        <v>189</v>
      </c>
      <c r="D134" s="267"/>
      <c r="E134" s="69">
        <v>0</v>
      </c>
      <c r="F134" s="69"/>
      <c r="G134" s="69">
        <f>'درآمد ناشی از تغییر قیمت اوراق '!K126</f>
        <v>644893837</v>
      </c>
      <c r="H134" s="69">
        <f>'درآمد ناشی ازفروش'!K125</f>
        <v>-88924040</v>
      </c>
      <c r="I134" s="325"/>
      <c r="J134" s="326">
        <f t="shared" si="10"/>
        <v>555969797</v>
      </c>
      <c r="K134" s="326"/>
      <c r="L134" s="327">
        <f t="shared" si="11"/>
        <v>-9.8153823373550611E-4</v>
      </c>
      <c r="M134" s="267"/>
      <c r="N134" s="69">
        <v>0</v>
      </c>
      <c r="O134" s="69"/>
      <c r="P134" s="69">
        <f>'درآمد ناشی از تغییر قیمت اوراق '!R126</f>
        <v>-11673224220</v>
      </c>
      <c r="Q134" s="69">
        <f>'درآمد ناشی ازفروش'!S125</f>
        <v>-372453296</v>
      </c>
      <c r="R134" s="328">
        <f t="shared" si="9"/>
        <v>-12045677516</v>
      </c>
      <c r="S134" s="114"/>
      <c r="T134" s="327">
        <f>R134/درآمدها!$J$4</f>
        <v>9.8765069170201787E-3</v>
      </c>
      <c r="U134" s="266">
        <v>0</v>
      </c>
      <c r="V134" s="329">
        <f t="shared" si="12"/>
        <v>0</v>
      </c>
      <c r="W134" s="266"/>
      <c r="X134" s="329">
        <v>279381205</v>
      </c>
      <c r="Y134" s="329">
        <f t="shared" si="13"/>
        <v>368305245</v>
      </c>
      <c r="Z134" s="266"/>
      <c r="AA134" s="266"/>
      <c r="AB134" s="266"/>
    </row>
    <row r="135" spans="1:28" s="133" customFormat="1" ht="42.75" customHeight="1">
      <c r="A135" s="65"/>
      <c r="B135" s="65" t="s">
        <v>335</v>
      </c>
      <c r="C135" s="324" t="s">
        <v>490</v>
      </c>
      <c r="D135" s="267"/>
      <c r="E135" s="69">
        <v>0</v>
      </c>
      <c r="F135" s="69"/>
      <c r="G135" s="69">
        <f>'درآمد ناشی از تغییر قیمت اوراق '!K127</f>
        <v>-6142327190</v>
      </c>
      <c r="H135" s="69">
        <f>'درآمد ناشی ازفروش'!K126</f>
        <v>-72516372</v>
      </c>
      <c r="I135" s="325"/>
      <c r="J135" s="326">
        <f t="shared" si="10"/>
        <v>-6214843562</v>
      </c>
      <c r="K135" s="326"/>
      <c r="L135" s="327">
        <f t="shared" si="11"/>
        <v>1.0972010720193784E-2</v>
      </c>
      <c r="M135" s="267"/>
      <c r="N135" s="69">
        <v>0</v>
      </c>
      <c r="O135" s="69"/>
      <c r="P135" s="69">
        <f>'درآمد ناشی از تغییر قیمت اوراق '!R127</f>
        <v>-7117520485</v>
      </c>
      <c r="Q135" s="69">
        <f>'درآمد ناشی ازفروش'!S126</f>
        <v>-187582029</v>
      </c>
      <c r="R135" s="328">
        <f t="shared" si="9"/>
        <v>-7305102514</v>
      </c>
      <c r="S135" s="114"/>
      <c r="T135" s="327">
        <f>R135/درآمدها!$J$4</f>
        <v>5.9896087549437347E-3</v>
      </c>
      <c r="U135" s="266">
        <v>796637700</v>
      </c>
      <c r="V135" s="329">
        <f t="shared" si="12"/>
        <v>796637700</v>
      </c>
      <c r="W135" s="266"/>
      <c r="X135" s="329">
        <v>37321501</v>
      </c>
      <c r="Y135" s="329">
        <f t="shared" si="13"/>
        <v>109837873</v>
      </c>
      <c r="Z135" s="266"/>
      <c r="AA135" s="266"/>
      <c r="AB135" s="266"/>
    </row>
    <row r="136" spans="1:28" s="133" customFormat="1" ht="42.75" customHeight="1">
      <c r="A136" s="65"/>
      <c r="B136" s="65" t="s">
        <v>336</v>
      </c>
      <c r="C136" s="324" t="s">
        <v>491</v>
      </c>
      <c r="D136" s="267"/>
      <c r="E136" s="69">
        <v>0</v>
      </c>
      <c r="F136" s="69"/>
      <c r="G136" s="69">
        <f>'درآمد ناشی از تغییر قیمت اوراق '!K128</f>
        <v>-4651318180</v>
      </c>
      <c r="H136" s="69">
        <f>'درآمد ناشی ازفروش'!K127</f>
        <v>-80224912</v>
      </c>
      <c r="I136" s="325"/>
      <c r="J136" s="326">
        <f t="shared" si="10"/>
        <v>-4731543092</v>
      </c>
      <c r="K136" s="326"/>
      <c r="L136" s="327">
        <f t="shared" si="11"/>
        <v>8.3533142886988796E-3</v>
      </c>
      <c r="M136" s="267"/>
      <c r="N136" s="69">
        <v>0</v>
      </c>
      <c r="O136" s="69"/>
      <c r="P136" s="69">
        <f>'درآمد ناشی از تغییر قیمت اوراق '!R128</f>
        <v>-8198101005</v>
      </c>
      <c r="Q136" s="69">
        <f>'درآمد ناشی ازفروش'!S127</f>
        <v>-522428407</v>
      </c>
      <c r="R136" s="328">
        <f t="shared" si="9"/>
        <v>-8720529412</v>
      </c>
      <c r="S136" s="114"/>
      <c r="T136" s="327">
        <f>R136/درآمدها!$J$4</f>
        <v>7.1501473406783101E-3</v>
      </c>
      <c r="U136" s="266">
        <v>140897504</v>
      </c>
      <c r="V136" s="329">
        <f t="shared" si="12"/>
        <v>140897504</v>
      </c>
      <c r="W136" s="266"/>
      <c r="X136" s="329">
        <v>271600928</v>
      </c>
      <c r="Y136" s="329">
        <f t="shared" si="13"/>
        <v>351825840</v>
      </c>
      <c r="Z136" s="266"/>
      <c r="AA136" s="266"/>
      <c r="AB136" s="266"/>
    </row>
    <row r="137" spans="1:28" s="133" customFormat="1" ht="42.75" customHeight="1">
      <c r="A137" s="65"/>
      <c r="B137" s="65" t="s">
        <v>337</v>
      </c>
      <c r="C137" s="324" t="s">
        <v>102</v>
      </c>
      <c r="D137" s="267"/>
      <c r="E137" s="69">
        <v>0</v>
      </c>
      <c r="F137" s="69"/>
      <c r="G137" s="69">
        <f>'درآمد ناشی از تغییر قیمت اوراق '!K129</f>
        <v>992107776</v>
      </c>
      <c r="H137" s="69">
        <f>'درآمد ناشی ازفروش'!K128</f>
        <v>-585109568</v>
      </c>
      <c r="I137" s="325"/>
      <c r="J137" s="326">
        <f t="shared" si="10"/>
        <v>406998208</v>
      </c>
      <c r="K137" s="326"/>
      <c r="L137" s="327">
        <f t="shared" si="11"/>
        <v>-7.1853597869784311E-4</v>
      </c>
      <c r="M137" s="267"/>
      <c r="N137" s="69">
        <v>0</v>
      </c>
      <c r="O137" s="69">
        <v>301967385</v>
      </c>
      <c r="P137" s="69">
        <f>'درآمد ناشی از تغییر قیمت اوراق '!R129</f>
        <v>-12601055886</v>
      </c>
      <c r="Q137" s="69">
        <f>'درآمد ناشی ازفروش'!S128</f>
        <v>-1342293710</v>
      </c>
      <c r="R137" s="328">
        <f t="shared" si="9"/>
        <v>-13943349596</v>
      </c>
      <c r="S137" s="114"/>
      <c r="T137" s="327">
        <f>R137/درآمدها!$J$4</f>
        <v>1.1432448573225154E-2</v>
      </c>
      <c r="U137" s="266">
        <v>3650092388</v>
      </c>
      <c r="V137" s="329">
        <f t="shared" si="12"/>
        <v>3650092388</v>
      </c>
      <c r="W137" s="266"/>
      <c r="X137" s="329">
        <v>330593720</v>
      </c>
      <c r="Y137" s="329">
        <f t="shared" si="13"/>
        <v>915703288</v>
      </c>
      <c r="Z137" s="266"/>
      <c r="AA137" s="266"/>
      <c r="AB137" s="266"/>
    </row>
    <row r="138" spans="1:28" s="133" customFormat="1" ht="42.75" customHeight="1">
      <c r="A138" s="65"/>
      <c r="B138" s="65" t="s">
        <v>338</v>
      </c>
      <c r="C138" s="324" t="s">
        <v>104</v>
      </c>
      <c r="D138" s="267"/>
      <c r="E138" s="69">
        <f>'درآمد سود سهام'!N49</f>
        <v>0</v>
      </c>
      <c r="F138" s="69"/>
      <c r="G138" s="69">
        <f>'درآمد ناشی از تغییر قیمت اوراق '!K130</f>
        <v>-5930624717</v>
      </c>
      <c r="H138" s="69">
        <f>'درآمد ناشی ازفروش'!K129</f>
        <v>-566692385</v>
      </c>
      <c r="I138" s="325"/>
      <c r="J138" s="326">
        <f t="shared" si="10"/>
        <v>-6497317102</v>
      </c>
      <c r="K138" s="326"/>
      <c r="L138" s="327">
        <f t="shared" si="11"/>
        <v>1.1470704320142373E-2</v>
      </c>
      <c r="M138" s="267"/>
      <c r="N138" s="69">
        <f>'درآمد سود سهام'!T49</f>
        <v>17127274639</v>
      </c>
      <c r="O138" s="69"/>
      <c r="P138" s="69">
        <f>'درآمد ناشی از تغییر قیمت اوراق '!R130</f>
        <v>-51383396205</v>
      </c>
      <c r="Q138" s="69">
        <f>'درآمد ناشی ازفروش'!S129</f>
        <v>-2223057255</v>
      </c>
      <c r="R138" s="328">
        <f t="shared" si="9"/>
        <v>-36479178821</v>
      </c>
      <c r="S138" s="114"/>
      <c r="T138" s="327">
        <f>R138/درآمدها!$J$4</f>
        <v>2.991005374950987E-2</v>
      </c>
      <c r="U138" s="266">
        <v>27637200</v>
      </c>
      <c r="V138" s="329">
        <f t="shared" si="12"/>
        <v>-17099637439</v>
      </c>
      <c r="W138" s="266"/>
      <c r="X138" s="329">
        <v>178106691</v>
      </c>
      <c r="Y138" s="329">
        <f t="shared" si="13"/>
        <v>744799076</v>
      </c>
      <c r="Z138" s="266"/>
      <c r="AA138" s="266"/>
      <c r="AB138" s="266"/>
    </row>
    <row r="139" spans="1:28" s="133" customFormat="1" ht="42.75" customHeight="1">
      <c r="A139" s="65"/>
      <c r="B139" s="65" t="s">
        <v>339</v>
      </c>
      <c r="C139" s="324" t="s">
        <v>492</v>
      </c>
      <c r="D139" s="267"/>
      <c r="E139" s="69">
        <v>0</v>
      </c>
      <c r="F139" s="69"/>
      <c r="G139" s="69">
        <f>'درآمد ناشی از تغییر قیمت اوراق '!K131</f>
        <v>-15746810739</v>
      </c>
      <c r="H139" s="69">
        <f>'درآمد ناشی ازفروش'!K130</f>
        <v>305792</v>
      </c>
      <c r="I139" s="325"/>
      <c r="J139" s="326">
        <f t="shared" si="10"/>
        <v>-15746504947</v>
      </c>
      <c r="K139" s="326"/>
      <c r="L139" s="327">
        <f t="shared" si="11"/>
        <v>2.7799705553403994E-2</v>
      </c>
      <c r="M139" s="267"/>
      <c r="N139" s="69">
        <v>0</v>
      </c>
      <c r="O139" s="69">
        <v>4985121100</v>
      </c>
      <c r="P139" s="69">
        <f>'درآمد ناشی از تغییر قیمت اوراق '!R131</f>
        <v>-507293082</v>
      </c>
      <c r="Q139" s="69">
        <f>'درآمد ناشی ازفروش'!S130</f>
        <v>185226985</v>
      </c>
      <c r="R139" s="328">
        <f t="shared" ref="R139:R202" si="14">N139+P139+Q139</f>
        <v>-322066097</v>
      </c>
      <c r="S139" s="114"/>
      <c r="T139" s="327">
        <f>R139/درآمدها!$J$4</f>
        <v>2.6406883552486697E-4</v>
      </c>
      <c r="U139" s="266">
        <v>217167060</v>
      </c>
      <c r="V139" s="329">
        <f t="shared" si="12"/>
        <v>217167060</v>
      </c>
      <c r="W139" s="266"/>
      <c r="X139" s="329">
        <v>210238777</v>
      </c>
      <c r="Y139" s="329">
        <f t="shared" si="13"/>
        <v>209932985</v>
      </c>
      <c r="Z139" s="266"/>
      <c r="AA139" s="266"/>
      <c r="AB139" s="266"/>
    </row>
    <row r="140" spans="1:28" s="133" customFormat="1" ht="42.75" customHeight="1">
      <c r="A140" s="65"/>
      <c r="B140" s="65" t="s">
        <v>340</v>
      </c>
      <c r="C140" s="324" t="s">
        <v>179</v>
      </c>
      <c r="D140" s="267"/>
      <c r="E140" s="69">
        <v>0</v>
      </c>
      <c r="F140" s="69"/>
      <c r="G140" s="69">
        <f>'درآمد ناشی از تغییر قیمت اوراق '!K132</f>
        <v>-7757036012</v>
      </c>
      <c r="H140" s="69">
        <f>'درآمد ناشی ازفروش'!K131</f>
        <v>-177089462</v>
      </c>
      <c r="I140" s="325"/>
      <c r="J140" s="326">
        <f t="shared" ref="J140:J203" si="15">E140+G140+H140</f>
        <v>-7934125474</v>
      </c>
      <c r="K140" s="326"/>
      <c r="L140" s="327">
        <f t="shared" ref="L140:L203" si="16">J140/-566427040630</f>
        <v>1.4007321163861434E-2</v>
      </c>
      <c r="M140" s="267"/>
      <c r="N140" s="69">
        <v>0</v>
      </c>
      <c r="O140" s="69">
        <v>646698400</v>
      </c>
      <c r="P140" s="69">
        <f>'درآمد ناشی از تغییر قیمت اوراق '!R132</f>
        <v>-18282248950</v>
      </c>
      <c r="Q140" s="69">
        <f>'درآمد ناشی ازفروش'!S131</f>
        <v>-794529391</v>
      </c>
      <c r="R140" s="328">
        <f t="shared" si="14"/>
        <v>-19076778341</v>
      </c>
      <c r="S140" s="114"/>
      <c r="T140" s="327">
        <f>R140/درآمدها!$J$4</f>
        <v>1.5641455865731416E-2</v>
      </c>
      <c r="U140" s="266">
        <v>0</v>
      </c>
      <c r="V140" s="329">
        <f t="shared" si="12"/>
        <v>0</v>
      </c>
      <c r="W140" s="266"/>
      <c r="X140" s="329">
        <v>10649004</v>
      </c>
      <c r="Y140" s="329">
        <f t="shared" si="13"/>
        <v>187738466</v>
      </c>
      <c r="Z140" s="266"/>
      <c r="AA140" s="266"/>
      <c r="AB140" s="266"/>
    </row>
    <row r="141" spans="1:28" s="133" customFormat="1" ht="42.75" customHeight="1">
      <c r="A141" s="65"/>
      <c r="B141" s="65" t="s">
        <v>341</v>
      </c>
      <c r="C141" s="324" t="s">
        <v>181</v>
      </c>
      <c r="D141" s="267"/>
      <c r="E141" s="69">
        <v>0</v>
      </c>
      <c r="F141" s="69"/>
      <c r="G141" s="69">
        <f>'درآمد ناشی از تغییر قیمت اوراق '!K133</f>
        <v>-7521760186</v>
      </c>
      <c r="H141" s="69">
        <f>'درآمد ناشی ازفروش'!K132</f>
        <v>-1561892</v>
      </c>
      <c r="I141" s="325"/>
      <c r="J141" s="326">
        <f t="shared" si="15"/>
        <v>-7523322078</v>
      </c>
      <c r="K141" s="326"/>
      <c r="L141" s="327">
        <f t="shared" si="16"/>
        <v>1.3282067306730797E-2</v>
      </c>
      <c r="M141" s="267"/>
      <c r="N141" s="69">
        <v>0</v>
      </c>
      <c r="O141" s="69">
        <v>5565289825</v>
      </c>
      <c r="P141" s="69">
        <f>'درآمد ناشی از تغییر قیمت اوراق '!R133</f>
        <v>141130034</v>
      </c>
      <c r="Q141" s="69">
        <f>'درآمد ناشی ازفروش'!S132</f>
        <v>-22116540</v>
      </c>
      <c r="R141" s="328">
        <f t="shared" si="14"/>
        <v>119013494</v>
      </c>
      <c r="S141" s="114"/>
      <c r="T141" s="327">
        <f>R141/درآمدها!$J$4</f>
        <v>-9.7581692283263646E-5</v>
      </c>
      <c r="U141" s="266">
        <v>710100000</v>
      </c>
      <c r="V141" s="329">
        <f t="shared" si="12"/>
        <v>710100000</v>
      </c>
      <c r="W141" s="266"/>
      <c r="X141" s="329">
        <v>59588484</v>
      </c>
      <c r="Y141" s="329">
        <f t="shared" si="13"/>
        <v>61150376</v>
      </c>
      <c r="Z141" s="266"/>
      <c r="AA141" s="266"/>
      <c r="AB141" s="266"/>
    </row>
    <row r="142" spans="1:28" s="133" customFormat="1" ht="42.75" customHeight="1">
      <c r="A142" s="65"/>
      <c r="B142" s="65" t="s">
        <v>342</v>
      </c>
      <c r="C142" s="324" t="s">
        <v>436</v>
      </c>
      <c r="D142" s="267"/>
      <c r="E142" s="69">
        <v>0</v>
      </c>
      <c r="F142" s="69"/>
      <c r="G142" s="69">
        <f>'درآمد ناشی از تغییر قیمت اوراق '!K134</f>
        <v>491596342</v>
      </c>
      <c r="H142" s="69">
        <f>'درآمد ناشی ازفروش'!K133</f>
        <v>8310970</v>
      </c>
      <c r="I142" s="325"/>
      <c r="J142" s="326">
        <f t="shared" si="15"/>
        <v>499907312</v>
      </c>
      <c r="K142" s="326"/>
      <c r="L142" s="327">
        <f t="shared" si="16"/>
        <v>-8.825625828950284E-4</v>
      </c>
      <c r="M142" s="267"/>
      <c r="N142" s="69">
        <v>0</v>
      </c>
      <c r="O142" s="69">
        <v>236117821</v>
      </c>
      <c r="P142" s="69">
        <f>'درآمد ناشی از تغییر قیمت اوراق '!R134</f>
        <v>379168591</v>
      </c>
      <c r="Q142" s="69">
        <f>'درآمد ناشی ازفروش'!S133</f>
        <v>-48003404</v>
      </c>
      <c r="R142" s="328">
        <f t="shared" si="14"/>
        <v>331165187</v>
      </c>
      <c r="S142" s="114"/>
      <c r="T142" s="327">
        <f>R142/درآمدها!$J$4</f>
        <v>-2.715293727345192E-4</v>
      </c>
      <c r="U142" s="266">
        <v>2138603550</v>
      </c>
      <c r="V142" s="329">
        <f t="shared" si="12"/>
        <v>2138603550</v>
      </c>
      <c r="W142" s="266"/>
      <c r="X142" s="329">
        <v>336472080</v>
      </c>
      <c r="Y142" s="329">
        <f t="shared" si="13"/>
        <v>328161110</v>
      </c>
      <c r="Z142" s="266"/>
      <c r="AA142" s="266"/>
      <c r="AB142" s="266"/>
    </row>
    <row r="143" spans="1:28" s="133" customFormat="1" ht="42.75" customHeight="1">
      <c r="A143" s="65"/>
      <c r="B143" s="65" t="s">
        <v>343</v>
      </c>
      <c r="C143" s="324" t="s">
        <v>493</v>
      </c>
      <c r="D143" s="267"/>
      <c r="E143" s="69">
        <f>'درآمد سود سهام'!N50</f>
        <v>0</v>
      </c>
      <c r="F143" s="69"/>
      <c r="G143" s="69">
        <f>'درآمد ناشی از تغییر قیمت اوراق '!K135</f>
        <v>-636996964</v>
      </c>
      <c r="H143" s="69">
        <f>'درآمد ناشی ازفروش'!K134</f>
        <v>-70161750</v>
      </c>
      <c r="I143" s="325"/>
      <c r="J143" s="326">
        <f t="shared" si="15"/>
        <v>-707158714</v>
      </c>
      <c r="K143" s="326"/>
      <c r="L143" s="327">
        <f t="shared" si="16"/>
        <v>1.2484550758972829E-3</v>
      </c>
      <c r="M143" s="267"/>
      <c r="N143" s="69">
        <f>'درآمد سود سهام'!T50</f>
        <v>2131780885</v>
      </c>
      <c r="O143" s="69"/>
      <c r="P143" s="69">
        <f>'درآمد ناشی از تغییر قیمت اوراق '!R135</f>
        <v>-5669091745</v>
      </c>
      <c r="Q143" s="69">
        <f>'درآمد ناشی ازفروش'!S134</f>
        <v>-215062844</v>
      </c>
      <c r="R143" s="328">
        <f t="shared" si="14"/>
        <v>-3752373704</v>
      </c>
      <c r="S143" s="114"/>
      <c r="T143" s="327">
        <f>R143/درآمدها!$J$4</f>
        <v>3.0766509225881411E-3</v>
      </c>
      <c r="U143" s="266">
        <v>0</v>
      </c>
      <c r="V143" s="329">
        <f t="shared" si="12"/>
        <v>-2131780885</v>
      </c>
      <c r="W143" s="266"/>
      <c r="X143" s="329">
        <v>70635049</v>
      </c>
      <c r="Y143" s="329">
        <f t="shared" si="13"/>
        <v>140796799</v>
      </c>
      <c r="Z143" s="266"/>
      <c r="AA143" s="266"/>
      <c r="AB143" s="266"/>
    </row>
    <row r="144" spans="1:28" s="133" customFormat="1" ht="42.75" customHeight="1">
      <c r="A144" s="65"/>
      <c r="B144" s="65" t="s">
        <v>344</v>
      </c>
      <c r="C144" s="324" t="s">
        <v>437</v>
      </c>
      <c r="D144" s="267"/>
      <c r="E144" s="69">
        <v>0</v>
      </c>
      <c r="F144" s="69"/>
      <c r="G144" s="69">
        <f>'درآمد ناشی از تغییر قیمت اوراق '!K136</f>
        <v>-1820817895</v>
      </c>
      <c r="H144" s="69">
        <f>'درآمد ناشی ازفروش'!K135</f>
        <v>258209473</v>
      </c>
      <c r="I144" s="325"/>
      <c r="J144" s="326">
        <f t="shared" si="15"/>
        <v>-1562608422</v>
      </c>
      <c r="K144" s="326"/>
      <c r="L144" s="327">
        <f t="shared" si="16"/>
        <v>2.7587108487299832E-3</v>
      </c>
      <c r="M144" s="267"/>
      <c r="N144" s="69">
        <v>0</v>
      </c>
      <c r="O144" s="69"/>
      <c r="P144" s="69">
        <f>'درآمد ناشی از تغییر قیمت اوراق '!R136</f>
        <v>22696258201</v>
      </c>
      <c r="Q144" s="69">
        <f>'درآمد ناشی ازفروش'!S135</f>
        <v>699152731</v>
      </c>
      <c r="R144" s="328">
        <f t="shared" si="14"/>
        <v>23395410932</v>
      </c>
      <c r="S144" s="114"/>
      <c r="T144" s="327">
        <f>R144/درآمدها!$J$4</f>
        <v>-1.9182394480468965E-2</v>
      </c>
      <c r="U144" s="266">
        <v>0</v>
      </c>
      <c r="V144" s="329">
        <f t="shared" si="12"/>
        <v>0</v>
      </c>
      <c r="W144" s="266"/>
      <c r="X144" s="329">
        <v>188400443</v>
      </c>
      <c r="Y144" s="329">
        <f t="shared" si="13"/>
        <v>-69809030</v>
      </c>
      <c r="Z144" s="266"/>
      <c r="AA144" s="266"/>
      <c r="AB144" s="266"/>
    </row>
    <row r="145" spans="1:28" s="133" customFormat="1" ht="42.75" customHeight="1">
      <c r="A145" s="65"/>
      <c r="B145" s="65" t="s">
        <v>345</v>
      </c>
      <c r="C145" s="324" t="s">
        <v>207</v>
      </c>
      <c r="D145" s="267"/>
      <c r="E145" s="69">
        <v>0</v>
      </c>
      <c r="F145" s="69"/>
      <c r="G145" s="69">
        <f>'درآمد ناشی از تغییر قیمت اوراق '!K137</f>
        <v>11924422173</v>
      </c>
      <c r="H145" s="69">
        <f>'درآمد ناشی ازفروش'!K136</f>
        <v>-24567611</v>
      </c>
      <c r="I145" s="325"/>
      <c r="J145" s="326">
        <f t="shared" si="15"/>
        <v>11899854562</v>
      </c>
      <c r="K145" s="326"/>
      <c r="L145" s="327">
        <f t="shared" si="16"/>
        <v>-2.1008627251913263E-2</v>
      </c>
      <c r="M145" s="267"/>
      <c r="N145" s="69">
        <v>0</v>
      </c>
      <c r="O145" s="69">
        <v>14348940200</v>
      </c>
      <c r="P145" s="69">
        <f>'درآمد ناشی از تغییر قیمت اوراق '!R137</f>
        <v>-2220510317</v>
      </c>
      <c r="Q145" s="69">
        <f>'درآمد ناشی ازفروش'!S136</f>
        <v>50196734</v>
      </c>
      <c r="R145" s="328">
        <f t="shared" si="14"/>
        <v>-2170313583</v>
      </c>
      <c r="S145" s="114"/>
      <c r="T145" s="327">
        <f>R145/درآمدها!$J$4</f>
        <v>1.7794862170376527E-3</v>
      </c>
      <c r="U145" s="266">
        <v>0</v>
      </c>
      <c r="V145" s="329">
        <f t="shared" si="12"/>
        <v>0</v>
      </c>
      <c r="W145" s="266"/>
      <c r="X145" s="329">
        <v>80556118</v>
      </c>
      <c r="Y145" s="329">
        <f t="shared" si="13"/>
        <v>105123729</v>
      </c>
      <c r="Z145" s="266"/>
      <c r="AA145" s="266"/>
      <c r="AB145" s="266"/>
    </row>
    <row r="146" spans="1:28" s="133" customFormat="1" ht="42.75" customHeight="1">
      <c r="A146" s="65"/>
      <c r="B146" s="65" t="s">
        <v>346</v>
      </c>
      <c r="C146" s="324" t="s">
        <v>438</v>
      </c>
      <c r="D146" s="267"/>
      <c r="E146" s="69">
        <v>0</v>
      </c>
      <c r="F146" s="69"/>
      <c r="G146" s="69">
        <f>'درآمد ناشی از تغییر قیمت اوراق '!K138</f>
        <v>-3033294340</v>
      </c>
      <c r="H146" s="69">
        <f>'درآمد ناشی ازفروش'!K137</f>
        <v>-137624826</v>
      </c>
      <c r="I146" s="325"/>
      <c r="J146" s="326">
        <f t="shared" si="15"/>
        <v>-3170919166</v>
      </c>
      <c r="K146" s="326"/>
      <c r="L146" s="327">
        <f t="shared" si="16"/>
        <v>5.5981069732708956E-3</v>
      </c>
      <c r="M146" s="267"/>
      <c r="N146" s="69">
        <v>0</v>
      </c>
      <c r="O146" s="69"/>
      <c r="P146" s="69">
        <f>'درآمد ناشی از تغییر قیمت اوراق '!R138</f>
        <v>-11858175463</v>
      </c>
      <c r="Q146" s="69">
        <f>'درآمد ناشی ازفروش'!S137</f>
        <v>-176140602</v>
      </c>
      <c r="R146" s="328">
        <f t="shared" si="14"/>
        <v>-12034316065</v>
      </c>
      <c r="S146" s="114"/>
      <c r="T146" s="327">
        <f>R146/درآمدها!$J$4</f>
        <v>9.8671914219606582E-3</v>
      </c>
      <c r="U146" s="266">
        <v>958411300</v>
      </c>
      <c r="V146" s="329">
        <f t="shared" si="12"/>
        <v>958411300</v>
      </c>
      <c r="W146" s="266"/>
      <c r="X146" s="329">
        <v>149464785</v>
      </c>
      <c r="Y146" s="329">
        <f t="shared" si="13"/>
        <v>287089611</v>
      </c>
      <c r="Z146" s="266"/>
      <c r="AA146" s="266"/>
      <c r="AB146" s="266"/>
    </row>
    <row r="147" spans="1:28" s="133" customFormat="1" ht="42.75" customHeight="1">
      <c r="A147" s="65"/>
      <c r="B147" s="65" t="s">
        <v>347</v>
      </c>
      <c r="C147" s="324" t="s">
        <v>511</v>
      </c>
      <c r="D147" s="267"/>
      <c r="E147" s="69">
        <v>0</v>
      </c>
      <c r="F147" s="69"/>
      <c r="G147" s="69">
        <f>'درآمد ناشی از تغییر قیمت اوراق '!K139</f>
        <v>-4397452493</v>
      </c>
      <c r="H147" s="69">
        <f>'درآمد ناشی ازفروش'!K138</f>
        <v>823462</v>
      </c>
      <c r="I147" s="325"/>
      <c r="J147" s="326">
        <f t="shared" si="15"/>
        <v>-4396629031</v>
      </c>
      <c r="K147" s="326"/>
      <c r="L147" s="327">
        <f t="shared" si="16"/>
        <v>7.7620394430850531E-3</v>
      </c>
      <c r="M147" s="267"/>
      <c r="N147" s="69">
        <v>0</v>
      </c>
      <c r="O147" s="69"/>
      <c r="P147" s="69">
        <f>'درآمد ناشی از تغییر قیمت اوراق '!R139</f>
        <v>674445610</v>
      </c>
      <c r="Q147" s="69">
        <f>'درآمد ناشی ازفروش'!S138</f>
        <v>823462</v>
      </c>
      <c r="R147" s="328">
        <f t="shared" si="14"/>
        <v>675269072</v>
      </c>
      <c r="S147" s="114"/>
      <c r="T147" s="327">
        <f>R147/درآمدها!$J$4</f>
        <v>-5.5366745885394311E-4</v>
      </c>
      <c r="U147" s="266">
        <v>42142000</v>
      </c>
      <c r="V147" s="329">
        <f t="shared" si="12"/>
        <v>42142000</v>
      </c>
      <c r="W147" s="266"/>
      <c r="X147" s="329">
        <v>79038030</v>
      </c>
      <c r="Y147" s="329">
        <f t="shared" si="13"/>
        <v>78214568</v>
      </c>
      <c r="Z147" s="266"/>
      <c r="AA147" s="266"/>
      <c r="AB147" s="266"/>
    </row>
    <row r="148" spans="1:28" s="133" customFormat="1" ht="42.75" customHeight="1">
      <c r="A148" s="65"/>
      <c r="B148" s="65"/>
      <c r="C148" s="324" t="s">
        <v>221</v>
      </c>
      <c r="D148" s="267"/>
      <c r="E148" s="69">
        <v>0</v>
      </c>
      <c r="F148" s="69"/>
      <c r="G148" s="69">
        <f>'درآمد ناشی از تغییر قیمت اوراق '!K140</f>
        <v>-1610564228</v>
      </c>
      <c r="H148" s="69">
        <f>'درآمد ناشی ازفروش'!K139</f>
        <v>-35438761</v>
      </c>
      <c r="I148" s="325"/>
      <c r="J148" s="326">
        <f t="shared" si="15"/>
        <v>-1646002989</v>
      </c>
      <c r="K148" s="326"/>
      <c r="L148" s="327">
        <f t="shared" si="16"/>
        <v>2.9059399903812108E-3</v>
      </c>
      <c r="M148" s="267"/>
      <c r="N148" s="69">
        <v>0</v>
      </c>
      <c r="O148" s="69"/>
      <c r="P148" s="69">
        <f>'درآمد ناشی از تغییر قیمت اوراق '!R140</f>
        <v>-2731552304</v>
      </c>
      <c r="Q148" s="69">
        <f>'درآمد ناشی ازفروش'!S139</f>
        <v>187408668</v>
      </c>
      <c r="R148" s="328">
        <f t="shared" si="14"/>
        <v>-2544143636</v>
      </c>
      <c r="S148" s="114"/>
      <c r="T148" s="327">
        <f>R148/درآمدها!$J$4</f>
        <v>2.0859974198604364E-3</v>
      </c>
      <c r="U148" s="266"/>
      <c r="V148" s="329"/>
      <c r="W148" s="266"/>
      <c r="X148" s="329"/>
      <c r="Y148" s="329"/>
      <c r="Z148" s="266"/>
      <c r="AA148" s="266"/>
      <c r="AB148" s="266"/>
    </row>
    <row r="149" spans="1:28" s="133" customFormat="1" ht="42.75" customHeight="1">
      <c r="A149" s="65"/>
      <c r="B149" s="65" t="s">
        <v>348</v>
      </c>
      <c r="C149" s="324" t="s">
        <v>209</v>
      </c>
      <c r="D149" s="267"/>
      <c r="E149" s="69">
        <v>0</v>
      </c>
      <c r="F149" s="69"/>
      <c r="G149" s="69">
        <f>'درآمد ناشی از تغییر قیمت اوراق '!K141</f>
        <v>-1466926257</v>
      </c>
      <c r="H149" s="69">
        <f>'درآمد ناشی ازفروش'!K140</f>
        <v>-15502921</v>
      </c>
      <c r="I149" s="325"/>
      <c r="J149" s="326">
        <f t="shared" si="15"/>
        <v>-1482429178</v>
      </c>
      <c r="K149" s="326"/>
      <c r="L149" s="327">
        <f t="shared" si="16"/>
        <v>2.6171582069090316E-3</v>
      </c>
      <c r="M149" s="267"/>
      <c r="N149" s="69">
        <f>'درآمد سود سهام'!T85</f>
        <v>0</v>
      </c>
      <c r="O149" s="69"/>
      <c r="P149" s="69">
        <f>'درآمد ناشی از تغییر قیمت اوراق '!R141</f>
        <v>-1632206347</v>
      </c>
      <c r="Q149" s="69">
        <f>'درآمد ناشی ازفروش'!S140</f>
        <v>-251608332</v>
      </c>
      <c r="R149" s="328">
        <f t="shared" si="14"/>
        <v>-1883814679</v>
      </c>
      <c r="S149" s="114"/>
      <c r="T149" s="327">
        <f>R149/درآمدها!$J$4</f>
        <v>1.5445796787116684E-3</v>
      </c>
      <c r="U149" s="266">
        <v>0</v>
      </c>
      <c r="V149" s="329">
        <f t="shared" ref="V149:V155" si="17">U149-N149</f>
        <v>0</v>
      </c>
      <c r="W149" s="266"/>
      <c r="X149" s="329">
        <v>159831849</v>
      </c>
      <c r="Y149" s="329">
        <f t="shared" ref="Y149:Y155" si="18">X149-H149</f>
        <v>175334770</v>
      </c>
      <c r="Z149" s="266"/>
      <c r="AA149" s="266"/>
      <c r="AB149" s="266"/>
    </row>
    <row r="150" spans="1:28" s="133" customFormat="1" ht="42.75" customHeight="1">
      <c r="A150" s="65"/>
      <c r="B150" s="65" t="s">
        <v>349</v>
      </c>
      <c r="C150" s="324" t="s">
        <v>188</v>
      </c>
      <c r="D150" s="267"/>
      <c r="E150" s="69">
        <v>0</v>
      </c>
      <c r="F150" s="69"/>
      <c r="G150" s="69">
        <f>'درآمد ناشی از تغییر قیمت اوراق '!K142</f>
        <v>-1584431535</v>
      </c>
      <c r="H150" s="69">
        <f>'درآمد ناشی ازفروش'!K141</f>
        <v>-10543058</v>
      </c>
      <c r="I150" s="325"/>
      <c r="J150" s="326">
        <f t="shared" si="15"/>
        <v>-1594974593</v>
      </c>
      <c r="K150" s="326"/>
      <c r="L150" s="327">
        <f t="shared" si="16"/>
        <v>2.8158517842404086E-3</v>
      </c>
      <c r="M150" s="267"/>
      <c r="N150" s="69">
        <f>'درآمد سود سهام'!T86</f>
        <v>0</v>
      </c>
      <c r="O150" s="69"/>
      <c r="P150" s="69">
        <f>'درآمد ناشی از تغییر قیمت اوراق '!R142</f>
        <v>-2467276766</v>
      </c>
      <c r="Q150" s="69">
        <f>'درآمد ناشی ازفروش'!S141</f>
        <v>98232119</v>
      </c>
      <c r="R150" s="328">
        <f t="shared" si="14"/>
        <v>-2369044647</v>
      </c>
      <c r="S150" s="114"/>
      <c r="T150" s="327">
        <f>R150/درآمدها!$J$4</f>
        <v>1.9424300386380298E-3</v>
      </c>
      <c r="U150" s="266">
        <v>0</v>
      </c>
      <c r="V150" s="329">
        <f t="shared" si="17"/>
        <v>0</v>
      </c>
      <c r="W150" s="266"/>
      <c r="X150" s="329">
        <v>81123003</v>
      </c>
      <c r="Y150" s="329">
        <f t="shared" si="18"/>
        <v>91666061</v>
      </c>
      <c r="Z150" s="266"/>
      <c r="AA150" s="266"/>
      <c r="AB150" s="266"/>
    </row>
    <row r="151" spans="1:28" s="133" customFormat="1" ht="42.75" customHeight="1">
      <c r="A151" s="65"/>
      <c r="B151" s="65" t="s">
        <v>350</v>
      </c>
      <c r="C151" s="324" t="s">
        <v>512</v>
      </c>
      <c r="D151" s="267"/>
      <c r="E151" s="69">
        <v>0</v>
      </c>
      <c r="F151" s="69"/>
      <c r="G151" s="69">
        <f>'درآمد ناشی از تغییر قیمت اوراق '!K143</f>
        <v>-4812530817</v>
      </c>
      <c r="H151" s="69">
        <f>'درآمد ناشی ازفروش'!K142</f>
        <v>-86212994</v>
      </c>
      <c r="I151" s="325"/>
      <c r="J151" s="326">
        <f t="shared" si="15"/>
        <v>-4898743811</v>
      </c>
      <c r="K151" s="326"/>
      <c r="L151" s="327">
        <f t="shared" si="16"/>
        <v>8.6484992057431539E-3</v>
      </c>
      <c r="M151" s="267"/>
      <c r="N151" s="69">
        <v>0</v>
      </c>
      <c r="O151" s="69"/>
      <c r="P151" s="69">
        <f>'درآمد ناشی از تغییر قیمت اوراق '!R143</f>
        <v>-13735529712</v>
      </c>
      <c r="Q151" s="69">
        <v>0</v>
      </c>
      <c r="R151" s="328">
        <f t="shared" si="14"/>
        <v>-13735529712</v>
      </c>
      <c r="S151" s="114"/>
      <c r="T151" s="327">
        <f>R151/درآمدها!$J$4</f>
        <v>1.126205263500632E-2</v>
      </c>
      <c r="U151" s="266">
        <v>0</v>
      </c>
      <c r="V151" s="329">
        <f t="shared" si="17"/>
        <v>0</v>
      </c>
      <c r="W151" s="266"/>
      <c r="X151" s="329">
        <v>273434156</v>
      </c>
      <c r="Y151" s="329">
        <f t="shared" si="18"/>
        <v>359647150</v>
      </c>
      <c r="Z151" s="266"/>
      <c r="AA151" s="266"/>
      <c r="AB151" s="266"/>
    </row>
    <row r="152" spans="1:28" s="133" customFormat="1" ht="42.75" customHeight="1">
      <c r="A152" s="65"/>
      <c r="B152" s="65" t="s">
        <v>351</v>
      </c>
      <c r="C152" s="324" t="s">
        <v>157</v>
      </c>
      <c r="D152" s="267"/>
      <c r="E152" s="69">
        <f>'درآمد سود سهام'!N51</f>
        <v>0</v>
      </c>
      <c r="F152" s="69"/>
      <c r="G152" s="69">
        <f>'درآمد ناشی از تغییر قیمت اوراق '!K144</f>
        <v>0</v>
      </c>
      <c r="H152" s="69">
        <f>'درآمد ناشی ازفروش'!K143</f>
        <v>-146903741</v>
      </c>
      <c r="I152" s="325"/>
      <c r="J152" s="326">
        <f t="shared" si="15"/>
        <v>-146903741</v>
      </c>
      <c r="K152" s="326"/>
      <c r="L152" s="327">
        <f t="shared" si="16"/>
        <v>2.5935156774402671E-4</v>
      </c>
      <c r="M152" s="267"/>
      <c r="N152" s="69">
        <f>'درآمد سود سهام'!T51</f>
        <v>4985121100</v>
      </c>
      <c r="O152" s="69">
        <v>2131780885</v>
      </c>
      <c r="P152" s="69">
        <f>'درآمد ناشی از تغییر قیمت اوراق '!R144</f>
        <v>-7387260474</v>
      </c>
      <c r="Q152" s="69">
        <f>'درآمد ناشی ازفروش'!S142</f>
        <v>-246863740</v>
      </c>
      <c r="R152" s="328">
        <f t="shared" si="14"/>
        <v>-2649003114</v>
      </c>
      <c r="S152" s="114"/>
      <c r="T152" s="327">
        <f>R152/درآمدها!$J$4</f>
        <v>2.171973933710031E-3</v>
      </c>
      <c r="U152" s="266">
        <v>89103885</v>
      </c>
      <c r="V152" s="329">
        <f t="shared" si="17"/>
        <v>-4896017215</v>
      </c>
      <c r="W152" s="266"/>
      <c r="X152" s="329">
        <v>-52562770</v>
      </c>
      <c r="Y152" s="329">
        <f t="shared" si="18"/>
        <v>94340971</v>
      </c>
      <c r="Z152" s="266"/>
      <c r="AA152" s="266"/>
      <c r="AB152" s="266"/>
    </row>
    <row r="153" spans="1:28" s="133" customFormat="1" ht="42.75" customHeight="1">
      <c r="A153" s="65"/>
      <c r="B153" s="65" t="s">
        <v>469</v>
      </c>
      <c r="C153" s="324" t="s">
        <v>162</v>
      </c>
      <c r="D153" s="267"/>
      <c r="E153" s="69">
        <v>0</v>
      </c>
      <c r="F153" s="69"/>
      <c r="G153" s="69">
        <f>'درآمد ناشی از تغییر قیمت اوراق '!K145</f>
        <v>-2246717414</v>
      </c>
      <c r="H153" s="69">
        <f>'درآمد ناشی ازفروش'!K144</f>
        <v>-11031196</v>
      </c>
      <c r="I153" s="325"/>
      <c r="J153" s="326">
        <f t="shared" si="15"/>
        <v>-2257748610</v>
      </c>
      <c r="K153" s="326"/>
      <c r="L153" s="327">
        <f t="shared" si="16"/>
        <v>3.9859477885957791E-3</v>
      </c>
      <c r="M153" s="267"/>
      <c r="N153" s="69">
        <v>0</v>
      </c>
      <c r="O153" s="69">
        <v>7529306918</v>
      </c>
      <c r="P153" s="69">
        <f>'درآمد ناشی از تغییر قیمت اوراق '!R145</f>
        <v>-15739176266</v>
      </c>
      <c r="Q153" s="69">
        <f>'درآمد ناشی ازفروش'!S143</f>
        <v>207658690</v>
      </c>
      <c r="R153" s="328">
        <f t="shared" si="14"/>
        <v>-15531517576</v>
      </c>
      <c r="S153" s="114"/>
      <c r="T153" s="327">
        <f>R153/درآمدها!$J$4</f>
        <v>1.2734621242136902E-2</v>
      </c>
      <c r="U153" s="266">
        <v>1264760320</v>
      </c>
      <c r="V153" s="329">
        <f t="shared" si="17"/>
        <v>1264760320</v>
      </c>
      <c r="W153" s="266"/>
      <c r="X153" s="329">
        <v>5635765052</v>
      </c>
      <c r="Y153" s="329">
        <f t="shared" si="18"/>
        <v>5646796248</v>
      </c>
      <c r="Z153" s="266"/>
      <c r="AA153" s="266"/>
      <c r="AB153" s="266"/>
    </row>
    <row r="154" spans="1:28" s="133" customFormat="1" ht="49.5" customHeight="1">
      <c r="A154" s="65"/>
      <c r="B154" s="65" t="s">
        <v>352</v>
      </c>
      <c r="C154" s="324" t="s">
        <v>139</v>
      </c>
      <c r="D154" s="267"/>
      <c r="E154" s="69">
        <v>0</v>
      </c>
      <c r="F154" s="69"/>
      <c r="G154" s="69">
        <f>'درآمد ناشی از تغییر قیمت اوراق '!K146</f>
        <v>-11953340217</v>
      </c>
      <c r="H154" s="69">
        <f>'درآمد ناشی ازفروش'!K145</f>
        <v>-126857183</v>
      </c>
      <c r="I154" s="325"/>
      <c r="J154" s="326">
        <f t="shared" si="15"/>
        <v>-12080197400</v>
      </c>
      <c r="K154" s="326"/>
      <c r="L154" s="327">
        <f t="shared" si="16"/>
        <v>2.1327013954990533E-2</v>
      </c>
      <c r="M154" s="267"/>
      <c r="N154" s="69">
        <v>0</v>
      </c>
      <c r="O154" s="69"/>
      <c r="P154" s="69">
        <f>'درآمد ناشی از تغییر قیمت اوراق '!R146</f>
        <v>-2476335095</v>
      </c>
      <c r="Q154" s="69">
        <f>'درآمد ناشی ازفروش'!S144</f>
        <v>-200843196</v>
      </c>
      <c r="R154" s="328">
        <f t="shared" si="14"/>
        <v>-2677178291</v>
      </c>
      <c r="S154" s="114"/>
      <c r="T154" s="327">
        <f>R154/درآمدها!$J$4</f>
        <v>2.1950753599402403E-3</v>
      </c>
      <c r="U154" s="266">
        <v>4795700</v>
      </c>
      <c r="V154" s="329">
        <f t="shared" si="17"/>
        <v>4795700</v>
      </c>
      <c r="W154" s="266"/>
      <c r="X154" s="329">
        <v>-270359229</v>
      </c>
      <c r="Y154" s="329">
        <f t="shared" si="18"/>
        <v>-143502046</v>
      </c>
      <c r="Z154" s="266"/>
      <c r="AA154" s="266"/>
      <c r="AB154" s="266"/>
    </row>
    <row r="155" spans="1:28" s="133" customFormat="1" ht="42.75" customHeight="1">
      <c r="A155" s="65"/>
      <c r="B155" s="65" t="s">
        <v>353</v>
      </c>
      <c r="C155" s="324" t="s">
        <v>513</v>
      </c>
      <c r="D155" s="267"/>
      <c r="E155" s="69">
        <v>0</v>
      </c>
      <c r="F155" s="69"/>
      <c r="G155" s="69">
        <f>'درآمد ناشی از تغییر قیمت اوراق '!K147</f>
        <v>1338667390</v>
      </c>
      <c r="H155" s="69">
        <f>'درآمد ناشی ازفروش'!K146</f>
        <v>-39055591</v>
      </c>
      <c r="I155" s="325"/>
      <c r="J155" s="326">
        <f t="shared" si="15"/>
        <v>1299611799</v>
      </c>
      <c r="K155" s="326"/>
      <c r="L155" s="327">
        <f t="shared" si="16"/>
        <v>-2.2944028193896361E-3</v>
      </c>
      <c r="M155" s="267"/>
      <c r="N155" s="69">
        <v>0</v>
      </c>
      <c r="O155" s="69"/>
      <c r="P155" s="69">
        <f>'درآمد ناشی از تغییر قیمت اوراق '!R147</f>
        <v>-11443411169</v>
      </c>
      <c r="Q155" s="69">
        <f>'درآمد ناشی ازفروش'!S145</f>
        <v>-550189500</v>
      </c>
      <c r="R155" s="328">
        <f t="shared" si="14"/>
        <v>-11993600669</v>
      </c>
      <c r="S155" s="114"/>
      <c r="T155" s="327">
        <f>R155/درآمدها!$J$4</f>
        <v>9.833808003743701E-3</v>
      </c>
      <c r="U155" s="266">
        <v>0</v>
      </c>
      <c r="V155" s="329">
        <f t="shared" si="17"/>
        <v>0</v>
      </c>
      <c r="W155" s="266"/>
      <c r="X155" s="329">
        <v>0</v>
      </c>
      <c r="Y155" s="329">
        <f t="shared" si="18"/>
        <v>39055591</v>
      </c>
      <c r="Z155" s="266"/>
      <c r="AA155" s="266"/>
      <c r="AB155" s="266"/>
    </row>
    <row r="156" spans="1:28" s="133" customFormat="1" ht="42.75" customHeight="1">
      <c r="A156" s="65"/>
      <c r="B156" s="65"/>
      <c r="C156" s="324" t="s">
        <v>201</v>
      </c>
      <c r="D156" s="267"/>
      <c r="E156" s="69">
        <f>'درآمد سود سهام'!N52</f>
        <v>3128392862</v>
      </c>
      <c r="F156" s="69"/>
      <c r="G156" s="69">
        <f>'درآمد ناشی از تغییر قیمت اوراق '!K148</f>
        <v>-4073848444</v>
      </c>
      <c r="H156" s="69">
        <f>'درآمد ناشی ازفروش'!K147</f>
        <v>66838138</v>
      </c>
      <c r="I156" s="325"/>
      <c r="J156" s="326">
        <f t="shared" si="15"/>
        <v>-878617444</v>
      </c>
      <c r="K156" s="326"/>
      <c r="L156" s="327">
        <f t="shared" si="16"/>
        <v>1.5511573088438201E-3</v>
      </c>
      <c r="M156" s="267"/>
      <c r="N156" s="69">
        <f>'درآمد سود سهام'!T52</f>
        <v>3128392862</v>
      </c>
      <c r="O156" s="69"/>
      <c r="P156" s="69">
        <f>'درآمد ناشی از تغییر قیمت اوراق '!R148</f>
        <v>-5509944028</v>
      </c>
      <c r="Q156" s="69">
        <f>'درآمد ناشی ازفروش'!S146</f>
        <v>-28709419</v>
      </c>
      <c r="R156" s="328">
        <f t="shared" si="14"/>
        <v>-2410260585</v>
      </c>
      <c r="S156" s="114"/>
      <c r="T156" s="327">
        <f>R156/درآمدها!$J$4</f>
        <v>1.9762238618752678E-3</v>
      </c>
      <c r="U156" s="266"/>
      <c r="V156" s="329"/>
      <c r="W156" s="266"/>
      <c r="X156" s="329"/>
      <c r="Y156" s="329"/>
      <c r="Z156" s="266"/>
      <c r="AA156" s="266"/>
      <c r="AB156" s="266"/>
    </row>
    <row r="157" spans="1:28" s="133" customFormat="1" ht="42.75" customHeight="1">
      <c r="A157" s="65"/>
      <c r="B157" s="65" t="s">
        <v>354</v>
      </c>
      <c r="C157" s="324" t="s">
        <v>119</v>
      </c>
      <c r="D157" s="267"/>
      <c r="E157" s="69">
        <f>'درآمد سود سهام'!N53</f>
        <v>0</v>
      </c>
      <c r="F157" s="69"/>
      <c r="G157" s="69">
        <f>'درآمد ناشی از تغییر قیمت اوراق '!K149</f>
        <v>-5862201765</v>
      </c>
      <c r="H157" s="69">
        <f>'درآمد ناشی ازفروش'!K148</f>
        <v>-3508722</v>
      </c>
      <c r="I157" s="325"/>
      <c r="J157" s="326">
        <f t="shared" si="15"/>
        <v>-5865710487</v>
      </c>
      <c r="K157" s="326"/>
      <c r="L157" s="327">
        <f t="shared" si="16"/>
        <v>1.0355632881643418E-2</v>
      </c>
      <c r="M157" s="267"/>
      <c r="N157" s="69">
        <f>'درآمد سود سهام'!T53</f>
        <v>945760958</v>
      </c>
      <c r="O157" s="69">
        <v>370406600</v>
      </c>
      <c r="P157" s="69">
        <f>'درآمد ناشی از تغییر قیمت اوراق '!R149</f>
        <v>5179023248</v>
      </c>
      <c r="Q157" s="69">
        <f>'درآمد ناشی ازفروش'!S147</f>
        <v>326557929</v>
      </c>
      <c r="R157" s="328">
        <f t="shared" si="14"/>
        <v>6451342135</v>
      </c>
      <c r="S157" s="114"/>
      <c r="T157" s="327">
        <f>R157/درآمدها!$J$4</f>
        <v>-5.2895924812662257E-3</v>
      </c>
      <c r="U157" s="266">
        <v>282652500</v>
      </c>
      <c r="V157" s="329">
        <f t="shared" ref="V157:V173" si="19">U157-N157</f>
        <v>-663108458</v>
      </c>
      <c r="W157" s="266"/>
      <c r="X157" s="329">
        <v>21722291</v>
      </c>
      <c r="Y157" s="329">
        <f t="shared" ref="Y157:Y173" si="20">X157-H157</f>
        <v>25231013</v>
      </c>
      <c r="Z157" s="266"/>
      <c r="AA157" s="266"/>
      <c r="AB157" s="266"/>
    </row>
    <row r="158" spans="1:28" s="133" customFormat="1" ht="42.75" customHeight="1">
      <c r="A158" s="65"/>
      <c r="B158" s="65" t="s">
        <v>355</v>
      </c>
      <c r="C158" s="324" t="s">
        <v>568</v>
      </c>
      <c r="D158" s="267"/>
      <c r="E158" s="69">
        <v>0</v>
      </c>
      <c r="F158" s="69"/>
      <c r="G158" s="69">
        <f>'درآمد ناشی از تغییر قیمت اوراق '!K150</f>
        <v>-266127251</v>
      </c>
      <c r="H158" s="69">
        <f>'درآمد ناشی ازفروش'!K149</f>
        <v>-127330918</v>
      </c>
      <c r="I158" s="325"/>
      <c r="J158" s="326">
        <f t="shared" si="15"/>
        <v>-393458169</v>
      </c>
      <c r="K158" s="326"/>
      <c r="L158" s="327">
        <f t="shared" si="16"/>
        <v>6.9463168383059894E-4</v>
      </c>
      <c r="M158" s="267"/>
      <c r="N158" s="69">
        <v>0</v>
      </c>
      <c r="O158" s="69"/>
      <c r="P158" s="69">
        <f>'درآمد ناشی از تغییر قیمت اوراق '!R150</f>
        <v>-398092860</v>
      </c>
      <c r="Q158" s="69">
        <f>'درآمد ناشی ازفروش'!S148</f>
        <v>-3508722</v>
      </c>
      <c r="R158" s="328">
        <f t="shared" si="14"/>
        <v>-401601582</v>
      </c>
      <c r="S158" s="114"/>
      <c r="T158" s="327">
        <f>R158/درآمدها!$J$4</f>
        <v>3.2928166948191495E-4</v>
      </c>
      <c r="U158" s="266">
        <v>0</v>
      </c>
      <c r="V158" s="329">
        <f t="shared" si="19"/>
        <v>0</v>
      </c>
      <c r="W158" s="266"/>
      <c r="X158" s="329">
        <v>513579645</v>
      </c>
      <c r="Y158" s="329">
        <f t="shared" si="20"/>
        <v>640910563</v>
      </c>
      <c r="Z158" s="266"/>
      <c r="AA158" s="266"/>
      <c r="AB158" s="266"/>
    </row>
    <row r="159" spans="1:28" s="133" customFormat="1" ht="42.75" customHeight="1">
      <c r="A159" s="65"/>
      <c r="B159" s="65" t="s">
        <v>356</v>
      </c>
      <c r="C159" s="324" t="s">
        <v>103</v>
      </c>
      <c r="D159" s="267"/>
      <c r="E159" s="69">
        <v>0</v>
      </c>
      <c r="F159" s="69"/>
      <c r="G159" s="69">
        <f>'درآمد ناشی از تغییر قیمت اوراق '!K151</f>
        <v>-398092860</v>
      </c>
      <c r="H159" s="69">
        <f>'درآمد ناشی ازفروش'!K150</f>
        <v>-29998418</v>
      </c>
      <c r="I159" s="325"/>
      <c r="J159" s="326">
        <f t="shared" si="15"/>
        <v>-428091278</v>
      </c>
      <c r="K159" s="326"/>
      <c r="L159" s="327">
        <f t="shared" si="16"/>
        <v>7.557747905606023E-4</v>
      </c>
      <c r="M159" s="267"/>
      <c r="N159" s="69">
        <v>0</v>
      </c>
      <c r="O159" s="69"/>
      <c r="P159" s="69">
        <f>'درآمد ناشی از تغییر قیمت اوراق '!R151</f>
        <v>-13432871046</v>
      </c>
      <c r="Q159" s="69">
        <f>'درآمد ناشی ازفروش'!S149</f>
        <v>-231663148</v>
      </c>
      <c r="R159" s="328">
        <f t="shared" si="14"/>
        <v>-13664534194</v>
      </c>
      <c r="S159" s="114"/>
      <c r="T159" s="327">
        <f>R159/درآمدها!$J$4</f>
        <v>1.1203841901432135E-2</v>
      </c>
      <c r="U159" s="266">
        <v>0</v>
      </c>
      <c r="V159" s="329">
        <f t="shared" si="19"/>
        <v>0</v>
      </c>
      <c r="W159" s="266"/>
      <c r="X159" s="329">
        <v>115599221</v>
      </c>
      <c r="Y159" s="329">
        <f t="shared" si="20"/>
        <v>145597639</v>
      </c>
      <c r="Z159" s="266"/>
      <c r="AA159" s="266"/>
      <c r="AB159" s="266"/>
    </row>
    <row r="160" spans="1:28" s="133" customFormat="1" ht="42.75" customHeight="1">
      <c r="A160" s="65"/>
      <c r="B160" s="65" t="s">
        <v>357</v>
      </c>
      <c r="C160" s="324" t="s">
        <v>147</v>
      </c>
      <c r="D160" s="267"/>
      <c r="E160" s="69">
        <f>'درآمد سود سهام'!N54</f>
        <v>0</v>
      </c>
      <c r="F160" s="69"/>
      <c r="G160" s="69">
        <f>'درآمد ناشی از تغییر قیمت اوراق '!K152</f>
        <v>-6845622223</v>
      </c>
      <c r="H160" s="69">
        <f>'درآمد ناشی ازفروش'!K151</f>
        <v>-22758713</v>
      </c>
      <c r="I160" s="325"/>
      <c r="J160" s="326">
        <f t="shared" si="15"/>
        <v>-6868380936</v>
      </c>
      <c r="K160" s="326"/>
      <c r="L160" s="327">
        <f t="shared" si="16"/>
        <v>1.2125799870643087E-2</v>
      </c>
      <c r="M160" s="267"/>
      <c r="N160" s="69">
        <f>'درآمد سود سهام'!T54</f>
        <v>2580915713</v>
      </c>
      <c r="O160" s="69">
        <v>24560449244</v>
      </c>
      <c r="P160" s="69">
        <f>'درآمد ناشی از تغییر قیمت اوراق '!R152</f>
        <v>-2926377536</v>
      </c>
      <c r="Q160" s="69">
        <f>'درآمد ناشی ازفروش'!S150</f>
        <v>-54636527</v>
      </c>
      <c r="R160" s="328">
        <f t="shared" si="14"/>
        <v>-400098350</v>
      </c>
      <c r="S160" s="114"/>
      <c r="T160" s="327">
        <f>R160/درآمدها!$J$4</f>
        <v>3.2804913762754935E-4</v>
      </c>
      <c r="U160" s="266">
        <v>0</v>
      </c>
      <c r="V160" s="329">
        <f t="shared" si="19"/>
        <v>-2580915713</v>
      </c>
      <c r="W160" s="266"/>
      <c r="X160" s="329">
        <v>-256212575</v>
      </c>
      <c r="Y160" s="329">
        <f t="shared" si="20"/>
        <v>-233453862</v>
      </c>
      <c r="Z160" s="266"/>
      <c r="AA160" s="266"/>
      <c r="AB160" s="266"/>
    </row>
    <row r="161" spans="1:28" s="133" customFormat="1" ht="42.75" customHeight="1">
      <c r="A161" s="65"/>
      <c r="B161" s="65" t="s">
        <v>358</v>
      </c>
      <c r="C161" s="324" t="s">
        <v>216</v>
      </c>
      <c r="D161" s="267"/>
      <c r="E161" s="69">
        <v>0</v>
      </c>
      <c r="F161" s="69"/>
      <c r="G161" s="69">
        <f>'درآمد ناشی از تغییر قیمت اوراق '!K153</f>
        <v>745774162</v>
      </c>
      <c r="H161" s="69">
        <f>'درآمد ناشی ازفروش'!K152</f>
        <v>-35006808</v>
      </c>
      <c r="I161" s="325"/>
      <c r="J161" s="326">
        <f t="shared" si="15"/>
        <v>710767354</v>
      </c>
      <c r="K161" s="326"/>
      <c r="L161" s="327">
        <f t="shared" si="16"/>
        <v>-1.2548259581842344E-3</v>
      </c>
      <c r="M161" s="267"/>
      <c r="N161" s="69">
        <v>0</v>
      </c>
      <c r="O161" s="69"/>
      <c r="P161" s="69">
        <f>'درآمد ناشی از تغییر قیمت اوراق '!R153</f>
        <v>-3527060288</v>
      </c>
      <c r="Q161" s="69">
        <f>'درآمد ناشی ازفروش'!S151</f>
        <v>-78645153</v>
      </c>
      <c r="R161" s="328">
        <f t="shared" si="14"/>
        <v>-3605705441</v>
      </c>
      <c r="S161" s="114"/>
      <c r="T161" s="327">
        <f>R161/درآمدها!$J$4</f>
        <v>2.9563944976504215E-3</v>
      </c>
      <c r="U161" s="266">
        <v>789541200</v>
      </c>
      <c r="V161" s="329">
        <f t="shared" si="19"/>
        <v>789541200</v>
      </c>
      <c r="W161" s="266"/>
      <c r="X161" s="329">
        <v>424605814</v>
      </c>
      <c r="Y161" s="329">
        <f t="shared" si="20"/>
        <v>459612622</v>
      </c>
      <c r="Z161" s="266"/>
      <c r="AA161" s="266"/>
      <c r="AB161" s="266"/>
    </row>
    <row r="162" spans="1:28" s="133" customFormat="1" ht="42.75" customHeight="1">
      <c r="A162" s="65"/>
      <c r="B162" s="65" t="s">
        <v>359</v>
      </c>
      <c r="C162" s="324" t="s">
        <v>569</v>
      </c>
      <c r="D162" s="267"/>
      <c r="E162" s="69">
        <v>0</v>
      </c>
      <c r="F162" s="69"/>
      <c r="G162" s="69">
        <f>'درآمد ناشی از تغییر قیمت اوراق '!K154</f>
        <v>-629261111</v>
      </c>
      <c r="H162" s="69">
        <f>'درآمد ناشی ازفروش'!K153</f>
        <v>-63942285</v>
      </c>
      <c r="I162" s="325"/>
      <c r="J162" s="326">
        <f t="shared" si="15"/>
        <v>-693203396</v>
      </c>
      <c r="K162" s="326"/>
      <c r="L162" s="327">
        <f t="shared" si="16"/>
        <v>1.2238176257069135E-3</v>
      </c>
      <c r="M162" s="267"/>
      <c r="N162" s="69">
        <v>0</v>
      </c>
      <c r="O162" s="69">
        <v>319305501</v>
      </c>
      <c r="P162" s="69">
        <f>'درآمد ناشی از تغییر قیمت اوراق '!R154</f>
        <v>-4302499984</v>
      </c>
      <c r="Q162" s="69">
        <f>'درآمد ناشی ازفروش'!S152</f>
        <v>-35006808</v>
      </c>
      <c r="R162" s="328">
        <f t="shared" si="14"/>
        <v>-4337506792</v>
      </c>
      <c r="S162" s="114"/>
      <c r="T162" s="327">
        <f>R162/درآمدها!$J$4</f>
        <v>3.55641397313745E-3</v>
      </c>
      <c r="U162" s="266">
        <v>140106825</v>
      </c>
      <c r="V162" s="329">
        <f t="shared" si="19"/>
        <v>140106825</v>
      </c>
      <c r="W162" s="266"/>
      <c r="X162" s="329">
        <v>-41765016</v>
      </c>
      <c r="Y162" s="329">
        <f t="shared" si="20"/>
        <v>22177269</v>
      </c>
      <c r="Z162" s="266"/>
      <c r="AA162" s="266"/>
      <c r="AB162" s="266"/>
    </row>
    <row r="163" spans="1:28" s="133" customFormat="1" ht="42.75" customHeight="1">
      <c r="A163" s="65"/>
      <c r="B163" s="65" t="s">
        <v>455</v>
      </c>
      <c r="C163" s="324" t="s">
        <v>100</v>
      </c>
      <c r="D163" s="267"/>
      <c r="E163" s="69">
        <v>0</v>
      </c>
      <c r="F163" s="69"/>
      <c r="G163" s="69">
        <f>'درآمد ناشی از تغییر قیمت اوراق '!K155</f>
        <v>-4302499984</v>
      </c>
      <c r="H163" s="69">
        <f>'درآمد ناشی ازفروش'!K154</f>
        <v>-113869250</v>
      </c>
      <c r="I163" s="325"/>
      <c r="J163" s="326">
        <f t="shared" si="15"/>
        <v>-4416369234</v>
      </c>
      <c r="K163" s="326"/>
      <c r="L163" s="327">
        <f t="shared" si="16"/>
        <v>7.7968898326039654E-3</v>
      </c>
      <c r="M163" s="267"/>
      <c r="N163" s="69">
        <v>0</v>
      </c>
      <c r="O163" s="69"/>
      <c r="P163" s="69">
        <f>'درآمد ناشی از تغییر قیمت اوراق '!R155</f>
        <v>-7028514100</v>
      </c>
      <c r="Q163" s="69">
        <f>'درآمد ناشی ازفروش'!S153</f>
        <v>-189505533</v>
      </c>
      <c r="R163" s="328">
        <f t="shared" si="14"/>
        <v>-7218019633</v>
      </c>
      <c r="S163" s="114"/>
      <c r="T163" s="327">
        <f>R163/درآمدها!$J$4</f>
        <v>5.9182076506548208E-3</v>
      </c>
      <c r="U163" s="266">
        <v>253541600</v>
      </c>
      <c r="V163" s="329">
        <f t="shared" si="19"/>
        <v>253541600</v>
      </c>
      <c r="W163" s="266"/>
      <c r="X163" s="329">
        <v>-13905442</v>
      </c>
      <c r="Y163" s="329">
        <f t="shared" si="20"/>
        <v>99963808</v>
      </c>
      <c r="Z163" s="266"/>
      <c r="AA163" s="266"/>
      <c r="AB163" s="266"/>
    </row>
    <row r="164" spans="1:28" s="133" customFormat="1" ht="42.75" customHeight="1">
      <c r="A164" s="65"/>
      <c r="B164" s="65" t="s">
        <v>360</v>
      </c>
      <c r="C164" s="324" t="s">
        <v>98</v>
      </c>
      <c r="D164" s="267"/>
      <c r="E164" s="69">
        <v>0</v>
      </c>
      <c r="F164" s="69"/>
      <c r="G164" s="69">
        <f>'درآمد ناشی از تغییر قیمت اوراق '!K156</f>
        <v>-4572547531</v>
      </c>
      <c r="H164" s="69">
        <f>'درآمد ناشی ازفروش'!K155</f>
        <v>-168662447</v>
      </c>
      <c r="I164" s="325"/>
      <c r="J164" s="326">
        <f t="shared" si="15"/>
        <v>-4741209978</v>
      </c>
      <c r="K164" s="326"/>
      <c r="L164" s="327">
        <f t="shared" si="16"/>
        <v>8.3703807161583602E-3</v>
      </c>
      <c r="M164" s="267"/>
      <c r="N164" s="69">
        <v>0</v>
      </c>
      <c r="O164" s="69"/>
      <c r="P164" s="69">
        <f>'درآمد ناشی از تغییر قیمت اوراق '!R156</f>
        <v>-10103627031</v>
      </c>
      <c r="Q164" s="69">
        <f>'درآمد ناشی ازفروش'!S154</f>
        <v>-135144415</v>
      </c>
      <c r="R164" s="328">
        <f t="shared" si="14"/>
        <v>-10238771446</v>
      </c>
      <c r="S164" s="114"/>
      <c r="T164" s="327">
        <f>R164/درآمدها!$J$4</f>
        <v>8.3949862408227282E-3</v>
      </c>
      <c r="U164" s="266">
        <v>58630708</v>
      </c>
      <c r="V164" s="329">
        <f t="shared" si="19"/>
        <v>58630708</v>
      </c>
      <c r="W164" s="266"/>
      <c r="X164" s="329">
        <v>-46046241</v>
      </c>
      <c r="Y164" s="329">
        <f t="shared" si="20"/>
        <v>122616206</v>
      </c>
      <c r="Z164" s="266"/>
      <c r="AA164" s="266"/>
      <c r="AB164" s="266"/>
    </row>
    <row r="165" spans="1:28" s="133" customFormat="1" ht="42.75" customHeight="1">
      <c r="A165" s="65"/>
      <c r="B165" s="65" t="s">
        <v>361</v>
      </c>
      <c r="C165" s="324" t="s">
        <v>146</v>
      </c>
      <c r="D165" s="267"/>
      <c r="E165" s="69">
        <f>'درآمد سود سهام'!N55</f>
        <v>0</v>
      </c>
      <c r="F165" s="69"/>
      <c r="G165" s="69">
        <f>'درآمد ناشی از تغییر قیمت اوراق '!K157</f>
        <v>-5716261678</v>
      </c>
      <c r="H165" s="69">
        <f>'درآمد ناشی ازفروش'!K156</f>
        <v>2020239</v>
      </c>
      <c r="I165" s="325"/>
      <c r="J165" s="326">
        <f t="shared" si="15"/>
        <v>-5714241439</v>
      </c>
      <c r="K165" s="326"/>
      <c r="L165" s="327">
        <f t="shared" si="16"/>
        <v>1.0088221481524646E-2</v>
      </c>
      <c r="M165" s="267"/>
      <c r="N165" s="69">
        <f>'درآمد سود سهام'!T55</f>
        <v>5929566657</v>
      </c>
      <c r="O165" s="69">
        <v>516183433</v>
      </c>
      <c r="P165" s="69">
        <f>'درآمد ناشی از تغییر قیمت اوراق '!R157</f>
        <v>-13847892789</v>
      </c>
      <c r="Q165" s="69">
        <f>'درآمد ناشی ازفروش'!S155</f>
        <v>-1661470497</v>
      </c>
      <c r="R165" s="328">
        <f t="shared" si="14"/>
        <v>-9579796629</v>
      </c>
      <c r="S165" s="114"/>
      <c r="T165" s="327">
        <f>R165/درآمدها!$J$4</f>
        <v>7.8546787878299284E-3</v>
      </c>
      <c r="U165" s="266">
        <v>0</v>
      </c>
      <c r="V165" s="329">
        <f t="shared" si="19"/>
        <v>-5929566657</v>
      </c>
      <c r="W165" s="266"/>
      <c r="X165" s="329">
        <v>420799182</v>
      </c>
      <c r="Y165" s="329">
        <f t="shared" si="20"/>
        <v>418778943</v>
      </c>
      <c r="Z165" s="266"/>
      <c r="AA165" s="266"/>
      <c r="AB165" s="266"/>
    </row>
    <row r="166" spans="1:28" s="133" customFormat="1" ht="42.75" customHeight="1">
      <c r="A166" s="65"/>
      <c r="B166" s="65" t="s">
        <v>362</v>
      </c>
      <c r="C166" s="324" t="s">
        <v>156</v>
      </c>
      <c r="D166" s="267"/>
      <c r="E166" s="69">
        <f>'درآمد سود سهام'!N56</f>
        <v>0</v>
      </c>
      <c r="F166" s="69"/>
      <c r="G166" s="69">
        <f>'درآمد ناشی از تغییر قیمت اوراق '!K158</f>
        <v>-3496664282</v>
      </c>
      <c r="H166" s="69">
        <f>'درآمد ناشی ازفروش'!K157</f>
        <v>-115367209</v>
      </c>
      <c r="I166" s="325"/>
      <c r="J166" s="326">
        <f t="shared" si="15"/>
        <v>-3612031491</v>
      </c>
      <c r="K166" s="326"/>
      <c r="L166" s="327">
        <f t="shared" si="16"/>
        <v>6.3768698030068835E-3</v>
      </c>
      <c r="M166" s="267"/>
      <c r="N166" s="69">
        <f>'درآمد سود سهام'!T56</f>
        <v>646698400</v>
      </c>
      <c r="O166" s="69"/>
      <c r="P166" s="69">
        <f>'درآمد ناشی از تغییر قیمت اوراق '!R158</f>
        <v>434410986</v>
      </c>
      <c r="Q166" s="69">
        <f>'درآمد ناشی ازفروش'!S156</f>
        <v>68349903</v>
      </c>
      <c r="R166" s="328">
        <f t="shared" si="14"/>
        <v>1149459289</v>
      </c>
      <c r="S166" s="114"/>
      <c r="T166" s="327">
        <f>R166/درآمدها!$J$4</f>
        <v>-9.424660923855997E-4</v>
      </c>
      <c r="U166" s="266">
        <v>801617050</v>
      </c>
      <c r="V166" s="329">
        <f t="shared" si="19"/>
        <v>154918650</v>
      </c>
      <c r="W166" s="266"/>
      <c r="X166" s="329">
        <v>282672774</v>
      </c>
      <c r="Y166" s="329">
        <f t="shared" si="20"/>
        <v>398039983</v>
      </c>
      <c r="Z166" s="266"/>
      <c r="AA166" s="266"/>
      <c r="AB166" s="266"/>
    </row>
    <row r="167" spans="1:28" s="133" customFormat="1" ht="42.75" customHeight="1">
      <c r="A167" s="65"/>
      <c r="B167" s="65" t="s">
        <v>363</v>
      </c>
      <c r="C167" s="324" t="s">
        <v>225</v>
      </c>
      <c r="D167" s="267"/>
      <c r="E167" s="69">
        <v>0</v>
      </c>
      <c r="F167" s="69"/>
      <c r="G167" s="69">
        <f>'درآمد ناشی از تغییر قیمت اوراق '!K159</f>
        <v>-748873225</v>
      </c>
      <c r="H167" s="69">
        <f>'درآمد ناشی ازفروش'!K158</f>
        <v>-57220533</v>
      </c>
      <c r="I167" s="325"/>
      <c r="J167" s="326">
        <f t="shared" si="15"/>
        <v>-806093758</v>
      </c>
      <c r="K167" s="326"/>
      <c r="L167" s="327">
        <f t="shared" si="16"/>
        <v>1.4231201905605252E-3</v>
      </c>
      <c r="M167" s="267"/>
      <c r="N167" s="69">
        <v>0</v>
      </c>
      <c r="O167" s="69"/>
      <c r="P167" s="69">
        <f>'درآمد ناشی از تغییر قیمت اوراق '!R159</f>
        <v>-17480560386</v>
      </c>
      <c r="Q167" s="69">
        <f>'درآمد ناشی ازفروش'!S157</f>
        <v>-609966771</v>
      </c>
      <c r="R167" s="328">
        <f t="shared" si="14"/>
        <v>-18090527157</v>
      </c>
      <c r="S167" s="114"/>
      <c r="T167" s="327">
        <f>R167/درآمدها!$J$4</f>
        <v>1.4832807566143703E-2</v>
      </c>
      <c r="U167" s="266">
        <v>266180730</v>
      </c>
      <c r="V167" s="329">
        <f t="shared" si="19"/>
        <v>266180730</v>
      </c>
      <c r="W167" s="266"/>
      <c r="X167" s="329">
        <v>34141701</v>
      </c>
      <c r="Y167" s="329">
        <f t="shared" si="20"/>
        <v>91362234</v>
      </c>
      <c r="Z167" s="266"/>
      <c r="AA167" s="266"/>
      <c r="AB167" s="266"/>
    </row>
    <row r="168" spans="1:28" s="133" customFormat="1" ht="42.75" customHeight="1">
      <c r="A168" s="65"/>
      <c r="B168" s="65" t="s">
        <v>364</v>
      </c>
      <c r="C168" s="324" t="s">
        <v>191</v>
      </c>
      <c r="D168" s="267"/>
      <c r="E168" s="69">
        <f>'درآمد سود سهام'!N57</f>
        <v>0</v>
      </c>
      <c r="F168" s="69"/>
      <c r="G168" s="69">
        <f>'درآمد ناشی از تغییر قیمت اوراق '!K160</f>
        <v>-6036464996</v>
      </c>
      <c r="H168" s="69">
        <f>'درآمد ناشی ازفروش'!K159</f>
        <v>-39294391</v>
      </c>
      <c r="I168" s="325"/>
      <c r="J168" s="326">
        <f t="shared" si="15"/>
        <v>-6075759387</v>
      </c>
      <c r="K168" s="326"/>
      <c r="L168" s="327">
        <f t="shared" si="16"/>
        <v>1.0726464224310915E-2</v>
      </c>
      <c r="M168" s="267"/>
      <c r="N168" s="69">
        <f>'درآمد سود سهام'!T57</f>
        <v>144603213</v>
      </c>
      <c r="O168" s="69"/>
      <c r="P168" s="69">
        <f>'درآمد ناشی از تغییر قیمت اوراق '!R160</f>
        <v>-5657062683</v>
      </c>
      <c r="Q168" s="69">
        <f>'درآمد ناشی ازفروش'!S158</f>
        <v>-144674967</v>
      </c>
      <c r="R168" s="328">
        <f t="shared" si="14"/>
        <v>-5657134437</v>
      </c>
      <c r="S168" s="114"/>
      <c r="T168" s="327">
        <f>R168/درآمدها!$J$4</f>
        <v>4.6384047159928601E-3</v>
      </c>
      <c r="U168" s="266">
        <v>29292120</v>
      </c>
      <c r="V168" s="329">
        <f t="shared" si="19"/>
        <v>-115311093</v>
      </c>
      <c r="W168" s="266"/>
      <c r="X168" s="329">
        <v>84171658</v>
      </c>
      <c r="Y168" s="329">
        <f t="shared" si="20"/>
        <v>123466049</v>
      </c>
      <c r="Z168" s="266"/>
      <c r="AA168" s="266"/>
      <c r="AB168" s="266"/>
    </row>
    <row r="169" spans="1:28" s="133" customFormat="1" ht="42.75" customHeight="1">
      <c r="A169" s="65"/>
      <c r="B169" s="65" t="s">
        <v>365</v>
      </c>
      <c r="C169" s="324" t="s">
        <v>198</v>
      </c>
      <c r="D169" s="267"/>
      <c r="E169" s="69">
        <f>'درآمد سود سهام'!N58</f>
        <v>0</v>
      </c>
      <c r="F169" s="69"/>
      <c r="G169" s="69">
        <f>'درآمد ناشی از تغییر قیمت اوراق '!K161</f>
        <v>-3027776281</v>
      </c>
      <c r="H169" s="69">
        <f>'درآمد ناشی ازفروش'!K160</f>
        <v>-158172631</v>
      </c>
      <c r="I169" s="325"/>
      <c r="J169" s="326">
        <f t="shared" si="15"/>
        <v>-3185948912</v>
      </c>
      <c r="K169" s="326"/>
      <c r="L169" s="327">
        <f t="shared" si="16"/>
        <v>5.6246412749936447E-3</v>
      </c>
      <c r="M169" s="267"/>
      <c r="N169" s="69">
        <f>'درآمد سود سهام'!T58</f>
        <v>3347494410</v>
      </c>
      <c r="O169" s="69"/>
      <c r="P169" s="69">
        <f>'درآمد ناشی از تغییر قیمت اوراق '!R161</f>
        <v>-3894689024</v>
      </c>
      <c r="Q169" s="69">
        <f>'درآمد ناشی ازفروش'!S159</f>
        <v>6255023</v>
      </c>
      <c r="R169" s="328">
        <f t="shared" si="14"/>
        <v>-540939591</v>
      </c>
      <c r="S169" s="114"/>
      <c r="T169" s="327">
        <f>R169/درآمدها!$J$4</f>
        <v>4.4352786342695302E-4</v>
      </c>
      <c r="U169" s="266">
        <v>0</v>
      </c>
      <c r="V169" s="329">
        <f t="shared" si="19"/>
        <v>-3347494410</v>
      </c>
      <c r="W169" s="266"/>
      <c r="X169" s="329">
        <v>147449663</v>
      </c>
      <c r="Y169" s="329">
        <f t="shared" si="20"/>
        <v>305622294</v>
      </c>
      <c r="Z169" s="266"/>
      <c r="AA169" s="266"/>
      <c r="AB169" s="266"/>
    </row>
    <row r="170" spans="1:28" s="133" customFormat="1" ht="42.75" customHeight="1">
      <c r="A170" s="65"/>
      <c r="B170" s="65" t="s">
        <v>366</v>
      </c>
      <c r="C170" s="324" t="s">
        <v>481</v>
      </c>
      <c r="D170" s="267"/>
      <c r="E170" s="69">
        <f>'درآمد سود سهام'!N59</f>
        <v>0</v>
      </c>
      <c r="F170" s="69"/>
      <c r="G170" s="69">
        <f>'درآمد ناشی از تغییر قیمت اوراق '!K162</f>
        <v>-4753248116</v>
      </c>
      <c r="H170" s="69">
        <f>'درآمد ناشی ازفروش'!K161</f>
        <v>-138379531</v>
      </c>
      <c r="I170" s="325"/>
      <c r="J170" s="326">
        <f t="shared" si="15"/>
        <v>-4891627647</v>
      </c>
      <c r="K170" s="326"/>
      <c r="L170" s="327">
        <f t="shared" si="16"/>
        <v>8.6359359566580019E-3</v>
      </c>
      <c r="M170" s="267"/>
      <c r="N170" s="69">
        <f>'درآمد سود سهام'!T59</f>
        <v>7529306918</v>
      </c>
      <c r="O170" s="69"/>
      <c r="P170" s="69">
        <f>'درآمد ناشی از تغییر قیمت اوراق '!R162</f>
        <v>-14203559316</v>
      </c>
      <c r="Q170" s="69">
        <f>'درآمد ناشی ازفروش'!S160</f>
        <v>-222142725</v>
      </c>
      <c r="R170" s="328">
        <f t="shared" si="14"/>
        <v>-6896395123</v>
      </c>
      <c r="S170" s="114"/>
      <c r="T170" s="327">
        <f>R170/درآمدها!$J$4</f>
        <v>5.6545008816931809E-3</v>
      </c>
      <c r="U170" s="266">
        <v>383647360</v>
      </c>
      <c r="V170" s="329">
        <f t="shared" si="19"/>
        <v>-7145659558</v>
      </c>
      <c r="W170" s="266"/>
      <c r="X170" s="329">
        <v>408484522</v>
      </c>
      <c r="Y170" s="329">
        <f t="shared" si="20"/>
        <v>546864053</v>
      </c>
      <c r="Z170" s="266"/>
      <c r="AA170" s="266"/>
      <c r="AB170" s="266"/>
    </row>
    <row r="171" spans="1:28" s="133" customFormat="1" ht="42.75" customHeight="1">
      <c r="A171" s="65"/>
      <c r="B171" s="65" t="s">
        <v>367</v>
      </c>
      <c r="C171" s="324" t="s">
        <v>99</v>
      </c>
      <c r="D171" s="267"/>
      <c r="E171" s="69">
        <f>'درآمد سود سهام'!N60</f>
        <v>0</v>
      </c>
      <c r="F171" s="69"/>
      <c r="G171" s="69">
        <f>'درآمد ناشی از تغییر قیمت اوراق '!K163</f>
        <v>-1804996768</v>
      </c>
      <c r="H171" s="69">
        <f>'درآمد ناشی ازفروش'!K162</f>
        <v>371402972</v>
      </c>
      <c r="I171" s="325"/>
      <c r="J171" s="326">
        <f t="shared" si="15"/>
        <v>-1433593796</v>
      </c>
      <c r="K171" s="326"/>
      <c r="L171" s="327">
        <f t="shared" si="16"/>
        <v>2.5309416626817581E-3</v>
      </c>
      <c r="M171" s="267"/>
      <c r="N171" s="69">
        <f>'درآمد سود سهام'!T60</f>
        <v>583937291</v>
      </c>
      <c r="O171" s="69">
        <v>124814725</v>
      </c>
      <c r="P171" s="69">
        <f>'درآمد ناشی از تغییر قیمت اوراق '!R163</f>
        <v>-13203880853</v>
      </c>
      <c r="Q171" s="69">
        <f>'درآمد ناشی ازفروش'!S161</f>
        <v>-210028365</v>
      </c>
      <c r="R171" s="328">
        <f t="shared" si="14"/>
        <v>-12829971927</v>
      </c>
      <c r="S171" s="114"/>
      <c r="T171" s="327">
        <f>R171/درآمدها!$J$4</f>
        <v>1.0519566567665218E-2</v>
      </c>
      <c r="U171" s="266">
        <v>1391166730</v>
      </c>
      <c r="V171" s="329">
        <f t="shared" si="19"/>
        <v>807229439</v>
      </c>
      <c r="W171" s="266"/>
      <c r="X171" s="329">
        <v>449961396</v>
      </c>
      <c r="Y171" s="329">
        <f t="shared" si="20"/>
        <v>78558424</v>
      </c>
      <c r="Z171" s="266"/>
      <c r="AA171" s="266"/>
      <c r="AB171" s="266"/>
    </row>
    <row r="172" spans="1:28" s="133" customFormat="1" ht="42.75" customHeight="1">
      <c r="A172" s="65"/>
      <c r="B172" s="65" t="s">
        <v>368</v>
      </c>
      <c r="C172" s="324" t="s">
        <v>114</v>
      </c>
      <c r="D172" s="267"/>
      <c r="E172" s="69">
        <v>0</v>
      </c>
      <c r="F172" s="69"/>
      <c r="G172" s="69">
        <f>'درآمد ناشی از تغییر قیمت اوراق '!K164</f>
        <v>-4859756470</v>
      </c>
      <c r="H172" s="69">
        <f>'درآمد ناشی ازفروش'!K163</f>
        <v>-32566504</v>
      </c>
      <c r="I172" s="325"/>
      <c r="J172" s="326">
        <f t="shared" si="15"/>
        <v>-4892322974</v>
      </c>
      <c r="K172" s="326"/>
      <c r="L172" s="327">
        <f t="shared" si="16"/>
        <v>8.6371635234055687E-3</v>
      </c>
      <c r="M172" s="267"/>
      <c r="N172" s="69">
        <v>0</v>
      </c>
      <c r="O172" s="69">
        <v>285327500</v>
      </c>
      <c r="P172" s="69">
        <f>'درآمد ناشی از تغییر قیمت اوراق '!R164</f>
        <v>-6199821850</v>
      </c>
      <c r="Q172" s="69">
        <f>'درآمد ناشی ازفروش'!S162</f>
        <v>530607714</v>
      </c>
      <c r="R172" s="328">
        <f t="shared" si="14"/>
        <v>-5669214136</v>
      </c>
      <c r="S172" s="114"/>
      <c r="T172" s="327">
        <f>R172/درآمدها!$J$4</f>
        <v>4.6483091178474295E-3</v>
      </c>
      <c r="U172" s="266">
        <v>1803998000</v>
      </c>
      <c r="V172" s="329">
        <f t="shared" si="19"/>
        <v>1803998000</v>
      </c>
      <c r="W172" s="266"/>
      <c r="X172" s="329">
        <v>410236789</v>
      </c>
      <c r="Y172" s="329">
        <f t="shared" si="20"/>
        <v>442803293</v>
      </c>
      <c r="Z172" s="266"/>
      <c r="AA172" s="266"/>
      <c r="AB172" s="266"/>
    </row>
    <row r="173" spans="1:28" s="133" customFormat="1" ht="42.75" customHeight="1">
      <c r="A173" s="65"/>
      <c r="B173" s="65" t="s">
        <v>369</v>
      </c>
      <c r="C173" s="324" t="s">
        <v>184</v>
      </c>
      <c r="D173" s="267"/>
      <c r="E173" s="69">
        <f>'درآمد سود سهام'!N61</f>
        <v>0</v>
      </c>
      <c r="F173" s="69"/>
      <c r="G173" s="69">
        <f>'درآمد ناشی از تغییر قیمت اوراق '!K165</f>
        <v>-13306309577</v>
      </c>
      <c r="H173" s="69">
        <f>'درآمد ناشی ازفروش'!K164</f>
        <v>-8615415</v>
      </c>
      <c r="I173" s="325"/>
      <c r="J173" s="326">
        <f t="shared" si="15"/>
        <v>-13314924992</v>
      </c>
      <c r="K173" s="326"/>
      <c r="L173" s="327">
        <f t="shared" si="16"/>
        <v>2.3506866792924776E-2</v>
      </c>
      <c r="M173" s="267"/>
      <c r="N173" s="69">
        <f>'درآمد سود سهام'!T61</f>
        <v>1808970088</v>
      </c>
      <c r="O173" s="69"/>
      <c r="P173" s="69">
        <f>'درآمد ناشی از تغییر قیمت اوراق '!R165</f>
        <v>-3099766001</v>
      </c>
      <c r="Q173" s="69">
        <f>'درآمد ناشی ازفروش'!S163</f>
        <v>-57360294</v>
      </c>
      <c r="R173" s="328">
        <f t="shared" si="14"/>
        <v>-1348156207</v>
      </c>
      <c r="S173" s="114"/>
      <c r="T173" s="327">
        <f>R173/درآمدها!$J$4</f>
        <v>1.1053819169551133E-3</v>
      </c>
      <c r="U173" s="266">
        <v>15343364</v>
      </c>
      <c r="V173" s="329">
        <f t="shared" si="19"/>
        <v>-1793626724</v>
      </c>
      <c r="W173" s="266"/>
      <c r="X173" s="329">
        <v>29751956</v>
      </c>
      <c r="Y173" s="329">
        <f t="shared" si="20"/>
        <v>38367371</v>
      </c>
      <c r="Z173" s="266"/>
      <c r="AA173" s="266"/>
      <c r="AB173" s="266"/>
    </row>
    <row r="174" spans="1:28" s="133" customFormat="1" ht="42.75" customHeight="1">
      <c r="A174" s="65"/>
      <c r="B174" s="65"/>
      <c r="C174" s="324" t="s">
        <v>132</v>
      </c>
      <c r="D174" s="267"/>
      <c r="E174" s="69">
        <f>'درآمد سود سهام'!N62</f>
        <v>0</v>
      </c>
      <c r="F174" s="69"/>
      <c r="G174" s="69">
        <f>'درآمد ناشی از تغییر قیمت اوراق '!K166</f>
        <v>-674943244</v>
      </c>
      <c r="H174" s="69">
        <f>'درآمد ناشی ازفروش'!K165</f>
        <v>-193780460</v>
      </c>
      <c r="I174" s="325"/>
      <c r="J174" s="326">
        <f t="shared" si="15"/>
        <v>-868723704</v>
      </c>
      <c r="K174" s="326"/>
      <c r="L174" s="327">
        <f t="shared" si="16"/>
        <v>1.5336903814369015E-3</v>
      </c>
      <c r="M174" s="267"/>
      <c r="N174" s="69">
        <f>'درآمد سود سهام'!T62</f>
        <v>133226700</v>
      </c>
      <c r="O174" s="69"/>
      <c r="P174" s="69">
        <f>'درآمد ناشی از تغییر قیمت اوراق '!R166</f>
        <v>-1186163921</v>
      </c>
      <c r="Q174" s="69">
        <f>'درآمد ناشی ازفروش'!S164</f>
        <v>-13057170</v>
      </c>
      <c r="R174" s="328">
        <f t="shared" si="14"/>
        <v>-1065994391</v>
      </c>
      <c r="S174" s="114"/>
      <c r="T174" s="327">
        <f>R174/درآمدها!$J$4</f>
        <v>8.7403144922580818E-4</v>
      </c>
      <c r="U174" s="266"/>
      <c r="V174" s="329"/>
      <c r="W174" s="266"/>
      <c r="X174" s="329"/>
      <c r="Y174" s="329"/>
      <c r="Z174" s="266"/>
      <c r="AA174" s="266"/>
      <c r="AB174" s="266"/>
    </row>
    <row r="175" spans="1:28" s="133" customFormat="1" ht="42.75" customHeight="1">
      <c r="A175" s="65"/>
      <c r="B175" s="65" t="s">
        <v>370</v>
      </c>
      <c r="C175" s="324" t="s">
        <v>153</v>
      </c>
      <c r="D175" s="267"/>
      <c r="E175" s="69">
        <v>0</v>
      </c>
      <c r="F175" s="69"/>
      <c r="G175" s="69">
        <f>'درآمد ناشی از تغییر قیمت اوراق '!K167</f>
        <v>-544407917</v>
      </c>
      <c r="H175" s="69">
        <f>'درآمد ناشی ازفروش'!K166</f>
        <v>-12786321</v>
      </c>
      <c r="I175" s="325"/>
      <c r="J175" s="326">
        <f t="shared" si="15"/>
        <v>-557194238</v>
      </c>
      <c r="K175" s="326"/>
      <c r="L175" s="327">
        <f t="shared" si="16"/>
        <v>9.8369992608451223E-4</v>
      </c>
      <c r="M175" s="267"/>
      <c r="N175" s="69">
        <v>0</v>
      </c>
      <c r="O175" s="69">
        <v>601548752</v>
      </c>
      <c r="P175" s="69">
        <f>'درآمد ناشی از تغییر قیمت اوراق '!R167</f>
        <v>-18452368274</v>
      </c>
      <c r="Q175" s="69">
        <f>'درآمد ناشی ازفروش'!S165</f>
        <v>-716619916</v>
      </c>
      <c r="R175" s="328">
        <f t="shared" si="14"/>
        <v>-19168988190</v>
      </c>
      <c r="S175" s="114"/>
      <c r="T175" s="327">
        <f>R175/درآمدها!$J$4</f>
        <v>1.5717060680010747E-2</v>
      </c>
      <c r="U175" s="266">
        <v>362853800</v>
      </c>
      <c r="V175" s="329">
        <f>U175-N175</f>
        <v>362853800</v>
      </c>
      <c r="W175" s="266"/>
      <c r="X175" s="329">
        <v>159987208</v>
      </c>
      <c r="Y175" s="329">
        <f>X175-H175</f>
        <v>172773529</v>
      </c>
      <c r="Z175" s="266"/>
      <c r="AA175" s="266"/>
      <c r="AB175" s="266"/>
    </row>
    <row r="176" spans="1:28" s="133" customFormat="1" ht="42.75" customHeight="1">
      <c r="A176" s="65"/>
      <c r="B176" s="65"/>
      <c r="C176" s="324" t="s">
        <v>234</v>
      </c>
      <c r="D176" s="267"/>
      <c r="E176" s="69">
        <f>'درآمد سود سهام'!N63</f>
        <v>0</v>
      </c>
      <c r="F176" s="69"/>
      <c r="G176" s="69">
        <f>'درآمد ناشی از تغییر قیمت اوراق '!K168</f>
        <v>-9549321850</v>
      </c>
      <c r="H176" s="69">
        <f>'درآمد ناشی ازفروش'!K167</f>
        <v>-161569733</v>
      </c>
      <c r="I176" s="325"/>
      <c r="J176" s="326">
        <f t="shared" si="15"/>
        <v>-9710891583</v>
      </c>
      <c r="K176" s="326"/>
      <c r="L176" s="327">
        <f t="shared" si="16"/>
        <v>1.7144117223286525E-2</v>
      </c>
      <c r="M176" s="267"/>
      <c r="N176" s="69">
        <f>'درآمد سود سهام'!T63</f>
        <v>370406600</v>
      </c>
      <c r="O176" s="69">
        <v>38185344</v>
      </c>
      <c r="P176" s="69">
        <f>'درآمد ناشی از تغییر قیمت اوراق '!R168</f>
        <v>-1011165826</v>
      </c>
      <c r="Q176" s="69">
        <f>'درآمد ناشی ازفروش'!S166</f>
        <v>-15740385</v>
      </c>
      <c r="R176" s="328">
        <f t="shared" si="14"/>
        <v>-656499611</v>
      </c>
      <c r="S176" s="114"/>
      <c r="T176" s="327">
        <f>R176/درآمدها!$J$4</f>
        <v>5.3827797900534108E-4</v>
      </c>
      <c r="U176" s="266"/>
      <c r="V176" s="329"/>
      <c r="W176" s="266"/>
      <c r="X176" s="329"/>
      <c r="Y176" s="329"/>
      <c r="Z176" s="266"/>
      <c r="AA176" s="266"/>
      <c r="AB176" s="266"/>
    </row>
    <row r="177" spans="1:28" s="133" customFormat="1" ht="42.75" customHeight="1">
      <c r="A177" s="65"/>
      <c r="B177" s="65" t="s">
        <v>371</v>
      </c>
      <c r="C177" s="324" t="s">
        <v>212</v>
      </c>
      <c r="D177" s="267"/>
      <c r="E177" s="69">
        <f>'درآمد سود سهام'!N64</f>
        <v>0</v>
      </c>
      <c r="F177" s="69"/>
      <c r="G177" s="69">
        <f>'درآمد ناشی از تغییر قیمت اوراق '!K169</f>
        <v>-541117949</v>
      </c>
      <c r="H177" s="69">
        <f>'درآمد ناشی ازفروش'!K168</f>
        <v>-399381091</v>
      </c>
      <c r="I177" s="325"/>
      <c r="J177" s="326">
        <f t="shared" si="15"/>
        <v>-940499040</v>
      </c>
      <c r="K177" s="326"/>
      <c r="L177" s="327">
        <f t="shared" si="16"/>
        <v>1.6604063233879936E-3</v>
      </c>
      <c r="M177" s="267"/>
      <c r="N177" s="69">
        <f>'درآمد سود سهام'!T64</f>
        <v>8072859900</v>
      </c>
      <c r="O177" s="69">
        <v>3128392862</v>
      </c>
      <c r="P177" s="69">
        <f>'درآمد ناشی از تغییر قیمت اوراق '!R169</f>
        <v>-15415863725</v>
      </c>
      <c r="Q177" s="69">
        <f>'درآمد ناشی ازفروش'!S167</f>
        <v>-161740598</v>
      </c>
      <c r="R177" s="328">
        <f t="shared" si="14"/>
        <v>-7504744423</v>
      </c>
      <c r="S177" s="114"/>
      <c r="T177" s="327">
        <f>R177/درآمدها!$J$4</f>
        <v>6.1532993977113631E-3</v>
      </c>
      <c r="U177" s="266">
        <v>3405551390</v>
      </c>
      <c r="V177" s="329">
        <f t="shared" ref="V177:V187" si="21">U177-N177</f>
        <v>-4667308510</v>
      </c>
      <c r="W177" s="266"/>
      <c r="X177" s="329">
        <v>14744142</v>
      </c>
      <c r="Y177" s="329">
        <f t="shared" ref="Y177:Y187" si="22">X177-H177</f>
        <v>414125233</v>
      </c>
      <c r="Z177" s="266"/>
      <c r="AA177" s="266"/>
      <c r="AB177" s="266"/>
    </row>
    <row r="178" spans="1:28" s="133" customFormat="1" ht="42.75" customHeight="1">
      <c r="A178" s="65"/>
      <c r="B178" s="65" t="s">
        <v>372</v>
      </c>
      <c r="C178" s="324" t="s">
        <v>215</v>
      </c>
      <c r="D178" s="267"/>
      <c r="E178" s="69">
        <v>0</v>
      </c>
      <c r="F178" s="69"/>
      <c r="G178" s="69">
        <f>'درآمد ناشی از تغییر قیمت اوراق '!K170</f>
        <v>-7434740807</v>
      </c>
      <c r="H178" s="69">
        <f>'درآمد ناشی ازفروش'!K169</f>
        <v>-35412326</v>
      </c>
      <c r="I178" s="325"/>
      <c r="J178" s="326">
        <f t="shared" si="15"/>
        <v>-7470153133</v>
      </c>
      <c r="K178" s="326"/>
      <c r="L178" s="327">
        <f t="shared" si="16"/>
        <v>1.3188200063138643E-2</v>
      </c>
      <c r="M178" s="267"/>
      <c r="N178" s="69">
        <v>0</v>
      </c>
      <c r="O178" s="69"/>
      <c r="P178" s="69">
        <f>'درآمد ناشی از تغییر قیمت اوراق '!R170</f>
        <v>-9425238923</v>
      </c>
      <c r="Q178" s="69">
        <f>'درآمد ناشی ازفروش'!S168</f>
        <v>-605739909</v>
      </c>
      <c r="R178" s="328">
        <f t="shared" si="14"/>
        <v>-10030978832</v>
      </c>
      <c r="S178" s="114"/>
      <c r="T178" s="327">
        <f>R178/درآمدها!$J$4</f>
        <v>8.2246126618562704E-3</v>
      </c>
      <c r="U178" s="266">
        <v>0</v>
      </c>
      <c r="V178" s="329">
        <f t="shared" si="21"/>
        <v>0</v>
      </c>
      <c r="W178" s="266"/>
      <c r="X178" s="329">
        <v>-48106223</v>
      </c>
      <c r="Y178" s="329">
        <f t="shared" si="22"/>
        <v>-12693897</v>
      </c>
      <c r="Z178" s="266"/>
      <c r="AA178" s="266"/>
      <c r="AB178" s="266"/>
    </row>
    <row r="179" spans="1:28" s="133" customFormat="1" ht="42.75" customHeight="1">
      <c r="A179" s="65"/>
      <c r="B179" s="65" t="s">
        <v>373</v>
      </c>
      <c r="C179" s="324" t="s">
        <v>199</v>
      </c>
      <c r="D179" s="267"/>
      <c r="E179" s="69">
        <f>'درآمد سود سهام'!N65</f>
        <v>0</v>
      </c>
      <c r="F179" s="69"/>
      <c r="G179" s="69">
        <f>'درآمد ناشی از تغییر قیمت اوراق '!K171</f>
        <v>-4811153278</v>
      </c>
      <c r="H179" s="69">
        <f>'درآمد ناشی ازفروش'!K170</f>
        <v>-41901208</v>
      </c>
      <c r="I179" s="325"/>
      <c r="J179" s="326">
        <f t="shared" si="15"/>
        <v>-4853054486</v>
      </c>
      <c r="K179" s="326"/>
      <c r="L179" s="327">
        <f t="shared" si="16"/>
        <v>8.5678368755175652E-3</v>
      </c>
      <c r="M179" s="267"/>
      <c r="N179" s="69">
        <f>'درآمد سود سهام'!T65</f>
        <v>5399176000</v>
      </c>
      <c r="O179" s="69">
        <v>5399176000</v>
      </c>
      <c r="P179" s="69">
        <f>'درآمد ناشی از تغییر قیمت اوراق '!R171</f>
        <v>-3199498325</v>
      </c>
      <c r="Q179" s="69">
        <f>'درآمد ناشی ازفروش'!S169</f>
        <v>-235501840</v>
      </c>
      <c r="R179" s="328">
        <f t="shared" si="14"/>
        <v>1964175835</v>
      </c>
      <c r="S179" s="114"/>
      <c r="T179" s="327">
        <f>R179/درآمدها!$J$4</f>
        <v>-1.6104694978637667E-3</v>
      </c>
      <c r="U179" s="266">
        <v>0</v>
      </c>
      <c r="V179" s="329">
        <f t="shared" si="21"/>
        <v>-5399176000</v>
      </c>
      <c r="W179" s="266"/>
      <c r="X179" s="329">
        <v>127347996</v>
      </c>
      <c r="Y179" s="329">
        <f t="shared" si="22"/>
        <v>169249204</v>
      </c>
      <c r="Z179" s="266"/>
      <c r="AA179" s="266"/>
      <c r="AB179" s="266"/>
    </row>
    <row r="180" spans="1:28" s="133" customFormat="1" ht="42.75" customHeight="1">
      <c r="A180" s="65"/>
      <c r="B180" s="65" t="s">
        <v>374</v>
      </c>
      <c r="C180" s="324" t="s">
        <v>110</v>
      </c>
      <c r="D180" s="267"/>
      <c r="E180" s="69">
        <v>0</v>
      </c>
      <c r="F180" s="69"/>
      <c r="G180" s="69">
        <f>'درآمد ناشی از تغییر قیمت اوراق '!K172</f>
        <v>-472175963</v>
      </c>
      <c r="H180" s="69">
        <f>'درآمد ناشی ازفروش'!K171</f>
        <v>3920075</v>
      </c>
      <c r="I180" s="325"/>
      <c r="J180" s="326">
        <f t="shared" si="15"/>
        <v>-468255888</v>
      </c>
      <c r="K180" s="326"/>
      <c r="L180" s="327">
        <f t="shared" si="16"/>
        <v>8.2668349921852138E-4</v>
      </c>
      <c r="M180" s="267"/>
      <c r="N180" s="69">
        <v>0</v>
      </c>
      <c r="O180" s="69">
        <v>3347494410</v>
      </c>
      <c r="P180" s="69">
        <f>'درآمد ناشی از تغییر قیمت اوراق '!R172</f>
        <v>-6443490181</v>
      </c>
      <c r="Q180" s="69">
        <f>'درآمد ناشی ازفروش'!S170</f>
        <v>26315393</v>
      </c>
      <c r="R180" s="328">
        <f t="shared" si="14"/>
        <v>-6417174788</v>
      </c>
      <c r="S180" s="114"/>
      <c r="T180" s="327">
        <f>R180/درآمدها!$J$4</f>
        <v>5.2615779475437769E-3</v>
      </c>
      <c r="U180" s="266">
        <v>51659867</v>
      </c>
      <c r="V180" s="329">
        <f t="shared" si="21"/>
        <v>51659867</v>
      </c>
      <c r="W180" s="266"/>
      <c r="X180" s="329">
        <v>-12139938</v>
      </c>
      <c r="Y180" s="329">
        <f t="shared" si="22"/>
        <v>-16060013</v>
      </c>
      <c r="Z180" s="266"/>
      <c r="AA180" s="266"/>
      <c r="AB180" s="266"/>
    </row>
    <row r="181" spans="1:28" s="133" customFormat="1" ht="42.75" customHeight="1">
      <c r="A181" s="65"/>
      <c r="B181" s="65" t="s">
        <v>375</v>
      </c>
      <c r="C181" s="324" t="s">
        <v>439</v>
      </c>
      <c r="D181" s="267"/>
      <c r="E181" s="69">
        <v>0</v>
      </c>
      <c r="F181" s="69"/>
      <c r="G181" s="69">
        <f>'درآمد ناشی از تغییر قیمت اوراق '!K173</f>
        <v>-6874649172</v>
      </c>
      <c r="H181" s="69">
        <f>'درآمد ناشی ازفروش'!K172</f>
        <v>-50903370</v>
      </c>
      <c r="I181" s="325"/>
      <c r="J181" s="326">
        <f t="shared" si="15"/>
        <v>-6925552542</v>
      </c>
      <c r="K181" s="326"/>
      <c r="L181" s="327">
        <f t="shared" si="16"/>
        <v>1.2226733621857385E-2</v>
      </c>
      <c r="M181" s="267"/>
      <c r="N181" s="69">
        <v>0</v>
      </c>
      <c r="O181" s="69">
        <v>1364016285</v>
      </c>
      <c r="P181" s="69">
        <f>'درآمد ناشی از تغییر قیمت اوراق '!R173</f>
        <v>245626656</v>
      </c>
      <c r="Q181" s="69">
        <f>'درآمد ناشی ازفروش'!S171</f>
        <v>33095895</v>
      </c>
      <c r="R181" s="328">
        <f t="shared" si="14"/>
        <v>278722551</v>
      </c>
      <c r="S181" s="114"/>
      <c r="T181" s="327">
        <f>R181/درآمدها!$J$4</f>
        <v>-2.2853054128541304E-4</v>
      </c>
      <c r="U181" s="266">
        <v>163459800</v>
      </c>
      <c r="V181" s="329">
        <f t="shared" si="21"/>
        <v>163459800</v>
      </c>
      <c r="W181" s="266"/>
      <c r="X181" s="329">
        <v>363550594</v>
      </c>
      <c r="Y181" s="329">
        <f t="shared" si="22"/>
        <v>414453964</v>
      </c>
      <c r="Z181" s="266"/>
      <c r="AA181" s="266"/>
      <c r="AB181" s="266"/>
    </row>
    <row r="182" spans="1:28" s="133" customFormat="1" ht="42.75" customHeight="1">
      <c r="A182" s="65"/>
      <c r="B182" s="65" t="s">
        <v>376</v>
      </c>
      <c r="C182" s="324" t="s">
        <v>155</v>
      </c>
      <c r="D182" s="267"/>
      <c r="E182" s="69">
        <f>'درآمد سود سهام'!N66</f>
        <v>0</v>
      </c>
      <c r="F182" s="69"/>
      <c r="G182" s="69">
        <f>'درآمد ناشی از تغییر قیمت اوراق '!K174</f>
        <v>-482256712</v>
      </c>
      <c r="H182" s="69">
        <f>'درآمد ناشی ازفروش'!K173</f>
        <v>57554872</v>
      </c>
      <c r="I182" s="325"/>
      <c r="J182" s="326">
        <f t="shared" si="15"/>
        <v>-424701840</v>
      </c>
      <c r="K182" s="326"/>
      <c r="L182" s="327">
        <f t="shared" si="16"/>
        <v>7.4979089897903137E-4</v>
      </c>
      <c r="M182" s="267"/>
      <c r="N182" s="69">
        <f>'درآمد سود سهام'!T66</f>
        <v>5565289825</v>
      </c>
      <c r="O182" s="69">
        <v>2918735520</v>
      </c>
      <c r="P182" s="69">
        <f>'درآمد ناشی از تغییر قیمت اوراق '!R174</f>
        <v>-5441008936</v>
      </c>
      <c r="Q182" s="69">
        <f>'درآمد ناشی ازفروش'!S172</f>
        <v>-427723437</v>
      </c>
      <c r="R182" s="328">
        <f t="shared" si="14"/>
        <v>-303442548</v>
      </c>
      <c r="S182" s="114"/>
      <c r="T182" s="327">
        <f>R182/درآمدها!$J$4</f>
        <v>2.4879899202510144E-4</v>
      </c>
      <c r="U182" s="266">
        <v>4929976200</v>
      </c>
      <c r="V182" s="329">
        <f t="shared" si="21"/>
        <v>-635313625</v>
      </c>
      <c r="W182" s="266"/>
      <c r="X182" s="329">
        <v>-1702803463</v>
      </c>
      <c r="Y182" s="329">
        <f t="shared" si="22"/>
        <v>-1760358335</v>
      </c>
      <c r="Z182" s="266"/>
      <c r="AA182" s="266"/>
      <c r="AB182" s="266"/>
    </row>
    <row r="183" spans="1:28" s="133" customFormat="1" ht="42.75" customHeight="1">
      <c r="A183" s="65"/>
      <c r="B183" s="65" t="s">
        <v>377</v>
      </c>
      <c r="C183" s="324" t="s">
        <v>158</v>
      </c>
      <c r="D183" s="267"/>
      <c r="E183" s="69">
        <v>0</v>
      </c>
      <c r="F183" s="69"/>
      <c r="G183" s="69">
        <f>'درآمد ناشی از تغییر قیمت اوراق '!K175</f>
        <v>1115955222</v>
      </c>
      <c r="H183" s="69">
        <f>'درآمد ناشی ازفروش'!K174</f>
        <v>-93144599</v>
      </c>
      <c r="I183" s="325"/>
      <c r="J183" s="326">
        <f t="shared" si="15"/>
        <v>1022810623</v>
      </c>
      <c r="K183" s="326"/>
      <c r="L183" s="327">
        <f t="shared" si="16"/>
        <v>-1.8057235082957802E-3</v>
      </c>
      <c r="M183" s="267"/>
      <c r="N183" s="69">
        <v>0</v>
      </c>
      <c r="O183" s="69"/>
      <c r="P183" s="69">
        <f>'درآمد ناشی از تغییر قیمت اوراق '!R175</f>
        <v>6343091639</v>
      </c>
      <c r="Q183" s="69">
        <f>'درآمد ناشی ازفروش'!S173</f>
        <v>244495929</v>
      </c>
      <c r="R183" s="328">
        <f t="shared" si="14"/>
        <v>6587587568</v>
      </c>
      <c r="S183" s="114"/>
      <c r="T183" s="327">
        <f>R183/درآمدها!$J$4</f>
        <v>-5.4013030064442033E-3</v>
      </c>
      <c r="U183" s="266">
        <v>449223130</v>
      </c>
      <c r="V183" s="329">
        <f t="shared" si="21"/>
        <v>449223130</v>
      </c>
      <c r="W183" s="266"/>
      <c r="X183" s="329">
        <v>-86832105</v>
      </c>
      <c r="Y183" s="329">
        <f t="shared" si="22"/>
        <v>6312494</v>
      </c>
      <c r="Z183" s="266"/>
      <c r="AA183" s="266"/>
      <c r="AB183" s="266"/>
    </row>
    <row r="184" spans="1:28" s="133" customFormat="1" ht="42.75" customHeight="1">
      <c r="A184" s="65"/>
      <c r="B184" s="65" t="s">
        <v>378</v>
      </c>
      <c r="C184" s="324" t="s">
        <v>93</v>
      </c>
      <c r="D184" s="267"/>
      <c r="E184" s="69">
        <f>'درآمد سود سهام'!N67</f>
        <v>0</v>
      </c>
      <c r="F184" s="69"/>
      <c r="G184" s="69">
        <f>'درآمد ناشی از تغییر قیمت اوراق '!K176</f>
        <v>2353666842</v>
      </c>
      <c r="H184" s="69">
        <f>'درآمد ناشی ازفروش'!K175</f>
        <v>-51399008</v>
      </c>
      <c r="I184" s="325"/>
      <c r="J184" s="326">
        <f t="shared" si="15"/>
        <v>2302267834</v>
      </c>
      <c r="K184" s="326"/>
      <c r="L184" s="327">
        <f t="shared" si="16"/>
        <v>-4.0645443611578586E-3</v>
      </c>
      <c r="M184" s="267"/>
      <c r="N184" s="69">
        <f>'درآمد سود سهام'!T67</f>
        <v>646768665</v>
      </c>
      <c r="O184" s="69"/>
      <c r="P184" s="69">
        <f>'درآمد ناشی از تغییر قیمت اوراق '!R176</f>
        <v>-6260583016</v>
      </c>
      <c r="Q184" s="69">
        <f>'درآمد ناشی ازفروش'!S174</f>
        <v>-155373667</v>
      </c>
      <c r="R184" s="328">
        <f t="shared" si="14"/>
        <v>-5769188018</v>
      </c>
      <c r="S184" s="114"/>
      <c r="T184" s="327">
        <f>R184/درآمدها!$J$4</f>
        <v>4.7302798277375812E-3</v>
      </c>
      <c r="U184" s="266">
        <v>154853600</v>
      </c>
      <c r="V184" s="329">
        <f t="shared" si="21"/>
        <v>-491915065</v>
      </c>
      <c r="W184" s="266"/>
      <c r="X184" s="329">
        <v>491870285</v>
      </c>
      <c r="Y184" s="329">
        <f t="shared" si="22"/>
        <v>543269293</v>
      </c>
      <c r="Z184" s="266"/>
      <c r="AA184" s="266"/>
      <c r="AB184" s="266"/>
    </row>
    <row r="185" spans="1:28" s="133" customFormat="1" ht="42.75" customHeight="1">
      <c r="A185" s="65"/>
      <c r="B185" s="65" t="s">
        <v>379</v>
      </c>
      <c r="C185" s="324" t="s">
        <v>122</v>
      </c>
      <c r="D185" s="267"/>
      <c r="E185" s="69">
        <f>'درآمد سود سهام'!N68</f>
        <v>0</v>
      </c>
      <c r="F185" s="69"/>
      <c r="G185" s="69">
        <f>'درآمد ناشی از تغییر قیمت اوراق '!K177</f>
        <v>-1560794776</v>
      </c>
      <c r="H185" s="69">
        <f>'درآمد ناشی ازفروش'!K176</f>
        <v>-157528951</v>
      </c>
      <c r="I185" s="325"/>
      <c r="J185" s="326">
        <f t="shared" si="15"/>
        <v>-1718323727</v>
      </c>
      <c r="K185" s="326"/>
      <c r="L185" s="327">
        <f t="shared" si="16"/>
        <v>3.0336188136230575E-3</v>
      </c>
      <c r="M185" s="267"/>
      <c r="N185" s="69">
        <f>'درآمد سود سهام'!T68</f>
        <v>5098674239</v>
      </c>
      <c r="O185" s="69"/>
      <c r="P185" s="69">
        <f>'درآمد ناشی از تغییر قیمت اوراق '!R177</f>
        <v>-6606301619</v>
      </c>
      <c r="Q185" s="69">
        <f>'درآمد ناشی ازفروش'!S175</f>
        <v>-341992545</v>
      </c>
      <c r="R185" s="328">
        <f t="shared" si="14"/>
        <v>-1849619925</v>
      </c>
      <c r="S185" s="114"/>
      <c r="T185" s="327">
        <f>R185/درآمدها!$J$4</f>
        <v>1.516542673407632E-3</v>
      </c>
      <c r="U185" s="266">
        <v>0</v>
      </c>
      <c r="V185" s="329">
        <f t="shared" si="21"/>
        <v>-5098674239</v>
      </c>
      <c r="W185" s="266"/>
      <c r="X185" s="329">
        <v>35798</v>
      </c>
      <c r="Y185" s="329">
        <f t="shared" si="22"/>
        <v>157564749</v>
      </c>
      <c r="Z185" s="266"/>
      <c r="AA185" s="266"/>
      <c r="AB185" s="266"/>
    </row>
    <row r="186" spans="1:28" s="133" customFormat="1" ht="42.75" customHeight="1">
      <c r="A186" s="65"/>
      <c r="B186" s="65" t="s">
        <v>380</v>
      </c>
      <c r="C186" s="324" t="s">
        <v>144</v>
      </c>
      <c r="D186" s="267"/>
      <c r="E186" s="69">
        <v>0</v>
      </c>
      <c r="F186" s="69"/>
      <c r="G186" s="69">
        <f>'درآمد ناشی از تغییر قیمت اوراق '!K178</f>
        <v>-2262118190</v>
      </c>
      <c r="H186" s="69">
        <f>'درآمد ناشی ازفروش'!K177</f>
        <v>-444297482</v>
      </c>
      <c r="I186" s="325"/>
      <c r="J186" s="326">
        <f t="shared" si="15"/>
        <v>-2706415672</v>
      </c>
      <c r="K186" s="326"/>
      <c r="L186" s="327">
        <f t="shared" si="16"/>
        <v>4.7780481471891411E-3</v>
      </c>
      <c r="M186" s="267"/>
      <c r="N186" s="69">
        <v>0</v>
      </c>
      <c r="O186" s="69">
        <v>144603213</v>
      </c>
      <c r="P186" s="69">
        <f>'درآمد ناشی از تغییر قیمت اوراق '!R178</f>
        <v>-18018100367</v>
      </c>
      <c r="Q186" s="69">
        <f>'درآمد ناشی ازفروش'!S176</f>
        <v>-834723814</v>
      </c>
      <c r="R186" s="328">
        <f t="shared" si="14"/>
        <v>-18852824181</v>
      </c>
      <c r="S186" s="114"/>
      <c r="T186" s="327">
        <f>R186/درآمدها!$J$4</f>
        <v>1.5457831091832443E-2</v>
      </c>
      <c r="U186" s="266">
        <v>0</v>
      </c>
      <c r="V186" s="329">
        <f t="shared" si="21"/>
        <v>0</v>
      </c>
      <c r="W186" s="266"/>
      <c r="X186" s="329">
        <v>65900574</v>
      </c>
      <c r="Y186" s="329">
        <f t="shared" si="22"/>
        <v>510198056</v>
      </c>
      <c r="Z186" s="266"/>
      <c r="AA186" s="266"/>
      <c r="AB186" s="266"/>
    </row>
    <row r="187" spans="1:28" s="133" customFormat="1" ht="42.75" customHeight="1">
      <c r="A187" s="65"/>
      <c r="B187" s="65" t="s">
        <v>456</v>
      </c>
      <c r="C187" s="324" t="s">
        <v>174</v>
      </c>
      <c r="D187" s="267"/>
      <c r="E187" s="69">
        <f>'درآمد سود سهام'!N69</f>
        <v>0</v>
      </c>
      <c r="F187" s="69"/>
      <c r="G187" s="69">
        <f>'درآمد ناشی از تغییر قیمت اوراق '!K179</f>
        <v>-4130327017</v>
      </c>
      <c r="H187" s="69">
        <f>'درآمد ناشی ازفروش'!K178</f>
        <v>28889168</v>
      </c>
      <c r="I187" s="325"/>
      <c r="J187" s="326">
        <f t="shared" si="15"/>
        <v>-4101437849</v>
      </c>
      <c r="K187" s="326"/>
      <c r="L187" s="327">
        <f t="shared" si="16"/>
        <v>7.2408934510581223E-3</v>
      </c>
      <c r="M187" s="267"/>
      <c r="N187" s="69">
        <f>'درآمد سود سهام'!T69</f>
        <v>24560449244</v>
      </c>
      <c r="O187" s="69"/>
      <c r="P187" s="69">
        <f>'درآمد ناشی از تغییر قیمت اوراق '!R179</f>
        <v>-41961358249</v>
      </c>
      <c r="Q187" s="69">
        <f>'درآمد ناشی ازفروش'!S177</f>
        <v>-646529407</v>
      </c>
      <c r="R187" s="328">
        <f t="shared" si="14"/>
        <v>-18047438412</v>
      </c>
      <c r="S187" s="114"/>
      <c r="T187" s="327">
        <f>R187/درآمدها!$J$4</f>
        <v>1.4797478188657634E-2</v>
      </c>
      <c r="U187" s="266">
        <v>177337560</v>
      </c>
      <c r="V187" s="329">
        <f t="shared" si="21"/>
        <v>-24383111684</v>
      </c>
      <c r="W187" s="266"/>
      <c r="X187" s="329">
        <v>2451273788</v>
      </c>
      <c r="Y187" s="329">
        <f t="shared" si="22"/>
        <v>2422384620</v>
      </c>
      <c r="Z187" s="266"/>
      <c r="AA187" s="266"/>
      <c r="AB187" s="266"/>
    </row>
    <row r="188" spans="1:28" s="133" customFormat="1" ht="42.75" customHeight="1">
      <c r="A188" s="65"/>
      <c r="B188" s="65"/>
      <c r="C188" s="324" t="s">
        <v>482</v>
      </c>
      <c r="D188" s="267"/>
      <c r="E188" s="69">
        <f>'درآمد سود سهام'!N71</f>
        <v>0</v>
      </c>
      <c r="F188" s="69"/>
      <c r="G188" s="69">
        <f>'درآمد ناشی از تغییر قیمت اوراق '!K180</f>
        <v>-6292796659</v>
      </c>
      <c r="H188" s="69">
        <f>'درآمد ناشی ازفروش'!K179</f>
        <v>-71129034</v>
      </c>
      <c r="I188" s="325"/>
      <c r="J188" s="326">
        <f t="shared" si="15"/>
        <v>-6363925693</v>
      </c>
      <c r="K188" s="326"/>
      <c r="L188" s="327">
        <f t="shared" si="16"/>
        <v>1.1235208131874881E-2</v>
      </c>
      <c r="M188" s="267"/>
      <c r="N188" s="69">
        <v>0</v>
      </c>
      <c r="O188" s="69"/>
      <c r="P188" s="69">
        <f>'درآمد ناشی از تغییر قیمت اوراق '!R180</f>
        <v>3263854138</v>
      </c>
      <c r="Q188" s="69">
        <f>'درآمد ناشی ازفروش'!S178</f>
        <v>70647864</v>
      </c>
      <c r="R188" s="328">
        <f t="shared" si="14"/>
        <v>3334502002</v>
      </c>
      <c r="S188" s="114"/>
      <c r="T188" s="327">
        <f>R188/درآمدها!$J$4</f>
        <v>-2.7340290360443544E-3</v>
      </c>
      <c r="U188" s="266"/>
      <c r="V188" s="329"/>
      <c r="W188" s="266"/>
      <c r="X188" s="329"/>
      <c r="Y188" s="329"/>
      <c r="Z188" s="266"/>
      <c r="AA188" s="266"/>
      <c r="AB188" s="266"/>
    </row>
    <row r="189" spans="1:28" s="133" customFormat="1" ht="42.75" customHeight="1">
      <c r="A189" s="65"/>
      <c r="B189" s="65" t="s">
        <v>381</v>
      </c>
      <c r="C189" s="324" t="s">
        <v>170</v>
      </c>
      <c r="D189" s="267"/>
      <c r="E189" s="69">
        <v>0</v>
      </c>
      <c r="F189" s="69"/>
      <c r="G189" s="69">
        <f>'درآمد ناشی از تغییر قیمت اوراق '!K181</f>
        <v>582628227</v>
      </c>
      <c r="H189" s="69">
        <f>'درآمد ناشی ازفروش'!K180</f>
        <v>-20413627</v>
      </c>
      <c r="I189" s="325"/>
      <c r="J189" s="326">
        <f t="shared" si="15"/>
        <v>562214600</v>
      </c>
      <c r="K189" s="326"/>
      <c r="L189" s="327">
        <f t="shared" si="16"/>
        <v>-9.9256313641856711E-4</v>
      </c>
      <c r="M189" s="267"/>
      <c r="N189" s="69">
        <v>0</v>
      </c>
      <c r="O189" s="69"/>
      <c r="P189" s="69">
        <f>'درآمد ناشی از تغییر قیمت اوراق '!R181</f>
        <v>-5820656647</v>
      </c>
      <c r="Q189" s="69">
        <f>'درآمد ناشی ازفروش'!S179</f>
        <v>-339914112</v>
      </c>
      <c r="R189" s="328">
        <f t="shared" si="14"/>
        <v>-6160570759</v>
      </c>
      <c r="S189" s="114"/>
      <c r="T189" s="327">
        <f>R189/درآمدها!$J$4</f>
        <v>5.0511828523747901E-3</v>
      </c>
      <c r="U189" s="266">
        <v>0</v>
      </c>
      <c r="V189" s="329">
        <f t="shared" ref="V189:V211" si="23">U189-N189</f>
        <v>0</v>
      </c>
      <c r="W189" s="266"/>
      <c r="X189" s="329">
        <v>0</v>
      </c>
      <c r="Y189" s="329">
        <f t="shared" ref="Y189:Y211" si="24">X189-H189</f>
        <v>20413627</v>
      </c>
      <c r="Z189" s="266"/>
      <c r="AA189" s="266"/>
      <c r="AB189" s="266"/>
    </row>
    <row r="190" spans="1:28" s="133" customFormat="1" ht="42.75" customHeight="1">
      <c r="A190" s="65"/>
      <c r="B190" s="65" t="s">
        <v>382</v>
      </c>
      <c r="C190" s="324" t="s">
        <v>229</v>
      </c>
      <c r="D190" s="267"/>
      <c r="E190" s="69">
        <v>0</v>
      </c>
      <c r="F190" s="69"/>
      <c r="G190" s="69">
        <f>'درآمد ناشی از تغییر قیمت اوراق '!K182</f>
        <v>-462714054</v>
      </c>
      <c r="H190" s="69">
        <f>'درآمد ناشی ازفروش'!K181</f>
        <v>-16732226</v>
      </c>
      <c r="I190" s="325"/>
      <c r="J190" s="326">
        <f t="shared" si="15"/>
        <v>-479446280</v>
      </c>
      <c r="K190" s="326"/>
      <c r="L190" s="327">
        <f t="shared" si="16"/>
        <v>8.4643960406046836E-4</v>
      </c>
      <c r="M190" s="267"/>
      <c r="N190" s="69">
        <v>0</v>
      </c>
      <c r="O190" s="69"/>
      <c r="P190" s="69">
        <f>'درآمد ناشی از تغییر قیمت اوراق '!R182</f>
        <v>-1898766517</v>
      </c>
      <c r="Q190" s="69">
        <f>'درآمد ناشی ازفروش'!S180</f>
        <v>-62089947</v>
      </c>
      <c r="R190" s="328">
        <f t="shared" si="14"/>
        <v>-1960856464</v>
      </c>
      <c r="S190" s="114"/>
      <c r="T190" s="327">
        <f>R190/درآمدها!$J$4</f>
        <v>1.6077478750577345E-3</v>
      </c>
      <c r="U190" s="266">
        <v>78717678</v>
      </c>
      <c r="V190" s="329">
        <f t="shared" si="23"/>
        <v>78717678</v>
      </c>
      <c r="W190" s="266"/>
      <c r="X190" s="329">
        <v>35641505</v>
      </c>
      <c r="Y190" s="329">
        <f t="shared" si="24"/>
        <v>52373731</v>
      </c>
      <c r="Z190" s="266"/>
      <c r="AA190" s="266"/>
      <c r="AB190" s="266"/>
    </row>
    <row r="191" spans="1:28" s="133" customFormat="1" ht="42.75" customHeight="1">
      <c r="A191" s="65"/>
      <c r="B191" s="65" t="s">
        <v>383</v>
      </c>
      <c r="C191" s="324" t="s">
        <v>208</v>
      </c>
      <c r="D191" s="267"/>
      <c r="E191" s="69">
        <v>0</v>
      </c>
      <c r="F191" s="69"/>
      <c r="G191" s="69">
        <f>'درآمد ناشی از تغییر قیمت اوراق '!K183</f>
        <v>-1348115624</v>
      </c>
      <c r="H191" s="69">
        <f>'درآمد ناشی ازفروش'!K182</f>
        <v>-11623529</v>
      </c>
      <c r="I191" s="325"/>
      <c r="J191" s="326">
        <f t="shared" si="15"/>
        <v>-1359739153</v>
      </c>
      <c r="K191" s="326"/>
      <c r="L191" s="327">
        <f t="shared" si="16"/>
        <v>2.4005548031175391E-3</v>
      </c>
      <c r="M191" s="267"/>
      <c r="N191" s="69">
        <v>0</v>
      </c>
      <c r="O191" s="69"/>
      <c r="P191" s="69">
        <f>'درآمد ناشی از تغییر قیمت اوراق '!R183</f>
        <v>-1505906422</v>
      </c>
      <c r="Q191" s="69">
        <f>'درآمد ناشی ازفروش'!S181</f>
        <v>-36916375</v>
      </c>
      <c r="R191" s="328">
        <f t="shared" si="14"/>
        <v>-1542822797</v>
      </c>
      <c r="S191" s="114"/>
      <c r="T191" s="327">
        <f>R191/درآمدها!$J$4</f>
        <v>1.2649931899693502E-3</v>
      </c>
      <c r="U191" s="266">
        <v>0</v>
      </c>
      <c r="V191" s="329">
        <f t="shared" si="23"/>
        <v>0</v>
      </c>
      <c r="W191" s="266"/>
      <c r="X191" s="329">
        <v>0</v>
      </c>
      <c r="Y191" s="329">
        <f t="shared" si="24"/>
        <v>11623529</v>
      </c>
      <c r="Z191" s="266"/>
      <c r="AA191" s="266"/>
      <c r="AB191" s="266"/>
    </row>
    <row r="192" spans="1:28" s="133" customFormat="1" ht="42.75" customHeight="1">
      <c r="A192" s="65"/>
      <c r="B192" s="65" t="s">
        <v>384</v>
      </c>
      <c r="C192" s="324" t="s">
        <v>185</v>
      </c>
      <c r="D192" s="267"/>
      <c r="E192" s="69">
        <v>0</v>
      </c>
      <c r="F192" s="69"/>
      <c r="G192" s="69">
        <f>'درآمد ناشی از تغییر قیمت اوراق '!K184</f>
        <v>-1712518504</v>
      </c>
      <c r="H192" s="69">
        <f>'درآمد ناشی ازفروش'!K183</f>
        <v>-205404515</v>
      </c>
      <c r="I192" s="325"/>
      <c r="J192" s="326">
        <f t="shared" si="15"/>
        <v>-1917923019</v>
      </c>
      <c r="K192" s="326"/>
      <c r="L192" s="327">
        <f t="shared" si="16"/>
        <v>3.3860018703676625E-3</v>
      </c>
      <c r="M192" s="267"/>
      <c r="N192" s="69">
        <v>0</v>
      </c>
      <c r="O192" s="69"/>
      <c r="P192" s="69">
        <f>'درآمد ناشی از تغییر قیمت اوراق '!R184</f>
        <v>-1306543788</v>
      </c>
      <c r="Q192" s="69">
        <f>'درآمد ناشی ازفروش'!S182</f>
        <v>-62966977</v>
      </c>
      <c r="R192" s="328">
        <f t="shared" si="14"/>
        <v>-1369510765</v>
      </c>
      <c r="S192" s="114"/>
      <c r="T192" s="327">
        <f>R192/درآمدها!$J$4</f>
        <v>1.1228909727568118E-3</v>
      </c>
      <c r="U192" s="266">
        <v>515595210</v>
      </c>
      <c r="V192" s="329">
        <f t="shared" si="23"/>
        <v>515595210</v>
      </c>
      <c r="W192" s="266"/>
      <c r="X192" s="329">
        <v>-28520536</v>
      </c>
      <c r="Y192" s="329">
        <f t="shared" si="24"/>
        <v>176883979</v>
      </c>
      <c r="Z192" s="266"/>
      <c r="AA192" s="266"/>
      <c r="AB192" s="266"/>
    </row>
    <row r="193" spans="1:28" s="133" customFormat="1" ht="42.75" customHeight="1">
      <c r="A193" s="65"/>
      <c r="B193" s="65" t="s">
        <v>385</v>
      </c>
      <c r="C193" s="324" t="s">
        <v>206</v>
      </c>
      <c r="D193" s="267"/>
      <c r="E193" s="69">
        <f>'درآمد سود سهام'!N70</f>
        <v>0</v>
      </c>
      <c r="F193" s="69"/>
      <c r="G193" s="69">
        <f>'درآمد ناشی از تغییر قیمت اوراق '!K185</f>
        <v>-24162758</v>
      </c>
      <c r="H193" s="69">
        <f>'درآمد ناشی ازفروش'!K184</f>
        <v>-36272462</v>
      </c>
      <c r="I193" s="325"/>
      <c r="J193" s="326">
        <f t="shared" si="15"/>
        <v>-60435220</v>
      </c>
      <c r="K193" s="326"/>
      <c r="L193" s="327">
        <f t="shared" si="16"/>
        <v>1.0669550650827303E-4</v>
      </c>
      <c r="M193" s="267"/>
      <c r="N193" s="69">
        <f>'درآمد سود سهام'!T70</f>
        <v>1690042493</v>
      </c>
      <c r="O193" s="69">
        <v>1808970088</v>
      </c>
      <c r="P193" s="69">
        <f>'درآمد ناشی از تغییر قیمت اوراق '!R185</f>
        <v>-24291069676</v>
      </c>
      <c r="Q193" s="69">
        <f>'درآمد ناشی ازفروش'!S183</f>
        <v>-663891983</v>
      </c>
      <c r="R193" s="328">
        <f t="shared" si="14"/>
        <v>-23264919166</v>
      </c>
      <c r="S193" s="114"/>
      <c r="T193" s="327">
        <f>R193/درآمدها!$J$4</f>
        <v>1.9075401509106308E-2</v>
      </c>
      <c r="U193" s="266">
        <v>849264759</v>
      </c>
      <c r="V193" s="329">
        <f t="shared" si="23"/>
        <v>-840777734</v>
      </c>
      <c r="W193" s="266"/>
      <c r="X193" s="329">
        <v>23322154</v>
      </c>
      <c r="Y193" s="329">
        <f t="shared" si="24"/>
        <v>59594616</v>
      </c>
      <c r="Z193" s="266"/>
      <c r="AA193" s="266"/>
      <c r="AB193" s="266"/>
    </row>
    <row r="194" spans="1:28" s="133" customFormat="1" ht="42.75" customHeight="1">
      <c r="A194" s="65"/>
      <c r="B194" s="65" t="s">
        <v>387</v>
      </c>
      <c r="C194" s="324" t="s">
        <v>136</v>
      </c>
      <c r="D194" s="267"/>
      <c r="E194" s="69">
        <v>0</v>
      </c>
      <c r="F194" s="69"/>
      <c r="G194" s="69">
        <f>'درآمد ناشی از تغییر قیمت اوراق '!K186</f>
        <v>-10995911649</v>
      </c>
      <c r="H194" s="69">
        <f>'درآمد ناشی ازفروش'!K185</f>
        <v>-3763245062</v>
      </c>
      <c r="I194" s="325"/>
      <c r="J194" s="326">
        <f t="shared" si="15"/>
        <v>-14759156711</v>
      </c>
      <c r="K194" s="326"/>
      <c r="L194" s="327">
        <f t="shared" si="16"/>
        <v>2.6056589202705347E-2</v>
      </c>
      <c r="M194" s="267"/>
      <c r="N194" s="69">
        <v>0</v>
      </c>
      <c r="O194" s="69">
        <v>1152601283</v>
      </c>
      <c r="P194" s="69">
        <f>'درآمد ناشی از تغییر قیمت اوراق '!R186</f>
        <v>-4326530735</v>
      </c>
      <c r="Q194" s="69">
        <f>'درآمد ناشی ازفروش'!S184</f>
        <v>-272970393</v>
      </c>
      <c r="R194" s="328">
        <f t="shared" si="14"/>
        <v>-4599501128</v>
      </c>
      <c r="S194" s="114"/>
      <c r="T194" s="327">
        <f>R194/درآمدها!$J$4</f>
        <v>3.7712286955378354E-3</v>
      </c>
      <c r="U194" s="266">
        <v>0</v>
      </c>
      <c r="V194" s="329">
        <f t="shared" si="23"/>
        <v>0</v>
      </c>
      <c r="W194" s="266"/>
      <c r="X194" s="329">
        <v>0</v>
      </c>
      <c r="Y194" s="329">
        <f t="shared" si="24"/>
        <v>3763245062</v>
      </c>
      <c r="Z194" s="266"/>
      <c r="AA194" s="266"/>
      <c r="AB194" s="266"/>
    </row>
    <row r="195" spans="1:28" s="133" customFormat="1" ht="42.75" customHeight="1">
      <c r="A195" s="65"/>
      <c r="B195" s="65" t="s">
        <v>388</v>
      </c>
      <c r="C195" s="324" t="s">
        <v>89</v>
      </c>
      <c r="D195" s="267"/>
      <c r="E195" s="69">
        <v>0</v>
      </c>
      <c r="F195" s="69"/>
      <c r="G195" s="69">
        <f>'درآمد ناشی از تغییر قیمت اوراق '!K187</f>
        <v>561822571</v>
      </c>
      <c r="H195" s="69">
        <f>'درآمد ناشی ازفروش'!K186</f>
        <v>-16438781</v>
      </c>
      <c r="I195" s="325"/>
      <c r="J195" s="326">
        <f t="shared" si="15"/>
        <v>545383790</v>
      </c>
      <c r="K195" s="326"/>
      <c r="L195" s="327">
        <f t="shared" si="16"/>
        <v>-9.6284914186548203E-4</v>
      </c>
      <c r="M195" s="267"/>
      <c r="N195" s="69">
        <v>0</v>
      </c>
      <c r="O195" s="69">
        <v>15371663088</v>
      </c>
      <c r="P195" s="69">
        <f>'درآمد ناشی از تغییر قیمت اوراق '!R187</f>
        <v>-7845379677</v>
      </c>
      <c r="Q195" s="69">
        <f>'درآمد ناشی ازفروش'!S185</f>
        <v>-5036287320</v>
      </c>
      <c r="R195" s="328">
        <f t="shared" si="14"/>
        <v>-12881666997</v>
      </c>
      <c r="S195" s="114"/>
      <c r="T195" s="327">
        <f>R195/درآمدها!$J$4</f>
        <v>1.0561952453868187E-2</v>
      </c>
      <c r="U195" s="266">
        <v>119249761</v>
      </c>
      <c r="V195" s="329">
        <f t="shared" si="23"/>
        <v>119249761</v>
      </c>
      <c r="W195" s="266"/>
      <c r="X195" s="329">
        <v>116815358</v>
      </c>
      <c r="Y195" s="329">
        <f t="shared" si="24"/>
        <v>133254139</v>
      </c>
      <c r="Z195" s="266"/>
      <c r="AA195" s="266"/>
      <c r="AB195" s="266"/>
    </row>
    <row r="196" spans="1:28" s="133" customFormat="1" ht="42.75" customHeight="1">
      <c r="A196" s="65"/>
      <c r="B196" s="65" t="s">
        <v>389</v>
      </c>
      <c r="C196" s="324" t="s">
        <v>163</v>
      </c>
      <c r="D196" s="267"/>
      <c r="E196" s="69">
        <v>0</v>
      </c>
      <c r="F196" s="69"/>
      <c r="G196" s="69">
        <f>'درآمد ناشی از تغییر قیمت اوراق '!K188</f>
        <v>16872487403</v>
      </c>
      <c r="H196" s="69">
        <f>'درآمد ناشی ازفروش'!K187</f>
        <v>-21693205</v>
      </c>
      <c r="I196" s="325"/>
      <c r="J196" s="326">
        <f t="shared" si="15"/>
        <v>16850794198</v>
      </c>
      <c r="K196" s="326"/>
      <c r="L196" s="327">
        <f t="shared" si="16"/>
        <v>-2.9749275704171813E-2</v>
      </c>
      <c r="M196" s="267"/>
      <c r="N196" s="69">
        <f>'درآمد سود سهام'!T71</f>
        <v>601262220</v>
      </c>
      <c r="O196" s="69"/>
      <c r="P196" s="69">
        <f>'درآمد ناشی از تغییر قیمت اوراق '!R188</f>
        <v>-1481523307</v>
      </c>
      <c r="Q196" s="69">
        <f>'درآمد ناشی ازفروش'!S186</f>
        <v>-89770348</v>
      </c>
      <c r="R196" s="328">
        <f t="shared" si="14"/>
        <v>-970031435</v>
      </c>
      <c r="S196" s="114"/>
      <c r="T196" s="327">
        <f>R196/درآمدها!$J$4</f>
        <v>7.9534938277891966E-4</v>
      </c>
      <c r="U196" s="266">
        <v>8684559000</v>
      </c>
      <c r="V196" s="329">
        <f t="shared" si="23"/>
        <v>8083296780</v>
      </c>
      <c r="W196" s="266"/>
      <c r="X196" s="329">
        <v>-348355737</v>
      </c>
      <c r="Y196" s="329">
        <f t="shared" si="24"/>
        <v>-326662532</v>
      </c>
      <c r="Z196" s="266"/>
      <c r="AA196" s="266"/>
      <c r="AB196" s="266"/>
    </row>
    <row r="197" spans="1:28" s="133" customFormat="1" ht="42.75" customHeight="1">
      <c r="A197" s="65"/>
      <c r="B197" s="65" t="s">
        <v>390</v>
      </c>
      <c r="C197" s="324" t="s">
        <v>231</v>
      </c>
      <c r="D197" s="267"/>
      <c r="E197" s="69">
        <v>0</v>
      </c>
      <c r="F197" s="69"/>
      <c r="G197" s="69">
        <f>'درآمد ناشی از تغییر قیمت اوراق '!K189</f>
        <v>249511453</v>
      </c>
      <c r="H197" s="69">
        <f>'درآمد ناشی ازفروش'!K188</f>
        <v>-14772781</v>
      </c>
      <c r="I197" s="325"/>
      <c r="J197" s="326">
        <f t="shared" si="15"/>
        <v>234738672</v>
      </c>
      <c r="K197" s="326"/>
      <c r="L197" s="327">
        <f t="shared" si="16"/>
        <v>-4.1441996084599957E-4</v>
      </c>
      <c r="M197" s="267"/>
      <c r="N197" s="69">
        <v>0</v>
      </c>
      <c r="O197" s="69">
        <v>17469542000</v>
      </c>
      <c r="P197" s="69">
        <f>'درآمد ناشی از تغییر قیمت اوراق '!R189</f>
        <v>-6071046378</v>
      </c>
      <c r="Q197" s="69">
        <f>'درآمد ناشی ازفروش'!S187</f>
        <v>-290428845</v>
      </c>
      <c r="R197" s="328">
        <f t="shared" si="14"/>
        <v>-6361475223</v>
      </c>
      <c r="S197" s="114"/>
      <c r="T197" s="327">
        <f>R197/درآمدها!$J$4</f>
        <v>5.2159086908110767E-3</v>
      </c>
      <c r="U197" s="266">
        <v>0</v>
      </c>
      <c r="V197" s="329">
        <f t="shared" si="23"/>
        <v>0</v>
      </c>
      <c r="W197" s="266"/>
      <c r="X197" s="329">
        <v>116096609</v>
      </c>
      <c r="Y197" s="329">
        <f t="shared" si="24"/>
        <v>130869390</v>
      </c>
      <c r="Z197" s="266"/>
      <c r="AA197" s="266"/>
      <c r="AB197" s="266"/>
    </row>
    <row r="198" spans="1:28" s="133" customFormat="1" ht="42.75" customHeight="1">
      <c r="A198" s="65"/>
      <c r="B198" s="65" t="s">
        <v>391</v>
      </c>
      <c r="C198" s="324" t="s">
        <v>194</v>
      </c>
      <c r="D198" s="267"/>
      <c r="E198" s="69">
        <v>0</v>
      </c>
      <c r="F198" s="69"/>
      <c r="G198" s="69">
        <f>'درآمد ناشی از تغییر قیمت اوراق '!K190</f>
        <v>-1069265364</v>
      </c>
      <c r="H198" s="69">
        <f>'درآمد ناشی ازفروش'!K189</f>
        <v>-26007002</v>
      </c>
      <c r="I198" s="325"/>
      <c r="J198" s="326">
        <f t="shared" si="15"/>
        <v>-1095272366</v>
      </c>
      <c r="K198" s="326"/>
      <c r="L198" s="327">
        <f t="shared" si="16"/>
        <v>1.9336512691586892E-3</v>
      </c>
      <c r="M198" s="267"/>
      <c r="N198" s="69">
        <v>0</v>
      </c>
      <c r="O198" s="69"/>
      <c r="P198" s="69">
        <f>'درآمد ناشی از تغییر قیمت اوراق '!R190</f>
        <v>-1422824564</v>
      </c>
      <c r="Q198" s="69">
        <f>'درآمد ناشی ازفروش'!S188</f>
        <v>-70448356</v>
      </c>
      <c r="R198" s="328">
        <f t="shared" si="14"/>
        <v>-1493272920</v>
      </c>
      <c r="S198" s="114"/>
      <c r="T198" s="327">
        <f>R198/درآمدها!$J$4</f>
        <v>1.2243661930837067E-3</v>
      </c>
      <c r="U198" s="266">
        <v>0</v>
      </c>
      <c r="V198" s="329">
        <f t="shared" si="23"/>
        <v>0</v>
      </c>
      <c r="W198" s="266"/>
      <c r="X198" s="329">
        <v>218834287</v>
      </c>
      <c r="Y198" s="329">
        <f t="shared" si="24"/>
        <v>244841289</v>
      </c>
      <c r="Z198" s="266"/>
      <c r="AA198" s="266"/>
      <c r="AB198" s="266"/>
    </row>
    <row r="199" spans="1:28" s="133" customFormat="1" ht="42.75" customHeight="1">
      <c r="A199" s="65"/>
      <c r="B199" s="65" t="s">
        <v>392</v>
      </c>
      <c r="C199" s="324" t="s">
        <v>224</v>
      </c>
      <c r="D199" s="267"/>
      <c r="E199" s="69">
        <f>'درآمد سود سهام'!N72</f>
        <v>0</v>
      </c>
      <c r="F199" s="69"/>
      <c r="G199" s="69">
        <f>'درآمد ناشی از تغییر قیمت اوراق '!K191</f>
        <v>-295277935</v>
      </c>
      <c r="H199" s="69">
        <f>'درآمد ناشی ازفروش'!K190</f>
        <v>-119266875</v>
      </c>
      <c r="I199" s="325"/>
      <c r="J199" s="326">
        <f t="shared" si="15"/>
        <v>-414544810</v>
      </c>
      <c r="K199" s="326"/>
      <c r="L199" s="327">
        <f t="shared" si="16"/>
        <v>7.3185914559963225E-4</v>
      </c>
      <c r="M199" s="267"/>
      <c r="N199" s="69">
        <f>'درآمد سود سهام'!T72</f>
        <v>668566169</v>
      </c>
      <c r="O199" s="69">
        <v>8849719674</v>
      </c>
      <c r="P199" s="69">
        <f>'درآمد ناشی از تغییر قیمت اوراق '!R191</f>
        <v>-5351206487</v>
      </c>
      <c r="Q199" s="69">
        <f>'درآمد ناشی ازفروش'!S189</f>
        <v>-81184680</v>
      </c>
      <c r="R199" s="328">
        <f t="shared" si="14"/>
        <v>-4763824998</v>
      </c>
      <c r="S199" s="114"/>
      <c r="T199" s="327">
        <f>R199/درآمدها!$J$4</f>
        <v>3.9059613277646907E-3</v>
      </c>
      <c r="U199" s="266">
        <v>0</v>
      </c>
      <c r="V199" s="329">
        <f t="shared" si="23"/>
        <v>-668566169</v>
      </c>
      <c r="W199" s="266"/>
      <c r="X199" s="329">
        <v>149993837</v>
      </c>
      <c r="Y199" s="329">
        <f t="shared" si="24"/>
        <v>269260712</v>
      </c>
      <c r="Z199" s="266"/>
      <c r="AA199" s="266"/>
      <c r="AB199" s="266"/>
    </row>
    <row r="200" spans="1:28" s="133" customFormat="1" ht="42.6" customHeight="1">
      <c r="A200" s="65"/>
      <c r="B200" s="65" t="s">
        <v>393</v>
      </c>
      <c r="C200" s="324" t="s">
        <v>166</v>
      </c>
      <c r="D200" s="267"/>
      <c r="E200" s="69">
        <f>'درآمد سود سهام'!N73</f>
        <v>0</v>
      </c>
      <c r="F200" s="69"/>
      <c r="G200" s="69">
        <f>'درآمد ناشی از تغییر قیمت اوراق '!K192</f>
        <v>233173493</v>
      </c>
      <c r="H200" s="69">
        <f>'درآمد ناشی ازفروش'!K191</f>
        <v>-219905797</v>
      </c>
      <c r="I200" s="325"/>
      <c r="J200" s="326">
        <f t="shared" si="15"/>
        <v>13267696</v>
      </c>
      <c r="K200" s="326"/>
      <c r="L200" s="327">
        <f t="shared" si="16"/>
        <v>-2.3423486253839866E-5</v>
      </c>
      <c r="M200" s="267"/>
      <c r="N200" s="69">
        <f>'درآمد سود سهام'!T73</f>
        <v>427393258</v>
      </c>
      <c r="O200" s="69"/>
      <c r="P200" s="69">
        <f>'درآمد ناشی از تغییر قیمت اوراق '!R192</f>
        <v>-11258734680</v>
      </c>
      <c r="Q200" s="69">
        <f>'درآمد ناشی ازفروش'!S190</f>
        <v>-367552434</v>
      </c>
      <c r="R200" s="328">
        <f t="shared" si="14"/>
        <v>-11198893856</v>
      </c>
      <c r="S200" s="114"/>
      <c r="T200" s="327">
        <f>R200/درآمدها!$J$4</f>
        <v>9.1822110034776722E-3</v>
      </c>
      <c r="U200" s="266">
        <v>879427500</v>
      </c>
      <c r="V200" s="329">
        <f t="shared" si="23"/>
        <v>452034242</v>
      </c>
      <c r="W200" s="266"/>
      <c r="X200" s="329">
        <v>272873368</v>
      </c>
      <c r="Y200" s="329">
        <f t="shared" si="24"/>
        <v>492779165</v>
      </c>
      <c r="Z200" s="266"/>
      <c r="AA200" s="266"/>
      <c r="AB200" s="266"/>
    </row>
    <row r="201" spans="1:28" s="133" customFormat="1" ht="42.75" customHeight="1">
      <c r="A201" s="65"/>
      <c r="B201" s="65" t="s">
        <v>394</v>
      </c>
      <c r="C201" s="324" t="s">
        <v>96</v>
      </c>
      <c r="D201" s="267"/>
      <c r="E201" s="69">
        <v>0</v>
      </c>
      <c r="F201" s="69"/>
      <c r="G201" s="69">
        <f>'درآمد ناشی از تغییر قیمت اوراق '!K193</f>
        <v>-4305666966</v>
      </c>
      <c r="H201" s="69">
        <f>'درآمد ناشی ازفروش'!K192</f>
        <v>-13170134</v>
      </c>
      <c r="I201" s="325"/>
      <c r="J201" s="326">
        <f t="shared" si="15"/>
        <v>-4318837100</v>
      </c>
      <c r="K201" s="326"/>
      <c r="L201" s="327">
        <f t="shared" si="16"/>
        <v>7.6247014888209397E-3</v>
      </c>
      <c r="M201" s="267"/>
      <c r="N201" s="69">
        <v>0</v>
      </c>
      <c r="O201" s="69"/>
      <c r="P201" s="69">
        <f>'درآمد ناشی از تغییر قیمت اوراق '!R193</f>
        <v>-21378825681</v>
      </c>
      <c r="Q201" s="69">
        <f>'درآمد ناشی ازفروش'!S191</f>
        <v>-471773284</v>
      </c>
      <c r="R201" s="328">
        <f t="shared" si="14"/>
        <v>-21850598965</v>
      </c>
      <c r="S201" s="114"/>
      <c r="T201" s="327">
        <f>R201/درآمدها!$J$4</f>
        <v>1.7915770327754842E-2</v>
      </c>
      <c r="U201" s="266">
        <v>110615634</v>
      </c>
      <c r="V201" s="329">
        <f t="shared" si="23"/>
        <v>110615634</v>
      </c>
      <c r="W201" s="266"/>
      <c r="X201" s="329">
        <v>453219304</v>
      </c>
      <c r="Y201" s="329">
        <f t="shared" si="24"/>
        <v>466389438</v>
      </c>
      <c r="Z201" s="266"/>
      <c r="AA201" s="266"/>
      <c r="AB201" s="266"/>
    </row>
    <row r="202" spans="1:28" s="133" customFormat="1" ht="42.75" customHeight="1">
      <c r="A202" s="65"/>
      <c r="B202" s="65" t="s">
        <v>395</v>
      </c>
      <c r="C202" s="324" t="s">
        <v>148</v>
      </c>
      <c r="D202" s="267"/>
      <c r="E202" s="69">
        <f>'درآمد سود سهام'!N74</f>
        <v>0</v>
      </c>
      <c r="F202" s="69"/>
      <c r="G202" s="69">
        <f>'درآمد ناشی از تغییر قیمت اوراق '!K194</f>
        <v>-3848915127</v>
      </c>
      <c r="H202" s="69">
        <f>'درآمد ناشی ازفروش'!K193</f>
        <v>-21968005</v>
      </c>
      <c r="I202" s="325"/>
      <c r="J202" s="326">
        <f t="shared" si="15"/>
        <v>-3870883132</v>
      </c>
      <c r="K202" s="326"/>
      <c r="L202" s="327">
        <f t="shared" si="16"/>
        <v>6.8338600637686151E-3</v>
      </c>
      <c r="M202" s="267"/>
      <c r="N202" s="69">
        <f>'درآمد سود سهام'!T74</f>
        <v>293565913</v>
      </c>
      <c r="O202" s="69">
        <v>6814976218</v>
      </c>
      <c r="P202" s="69">
        <f>'درآمد ناشی از تغییر قیمت اوراق '!R194</f>
        <v>-1095014631</v>
      </c>
      <c r="Q202" s="69">
        <f>'درآمد ناشی ازفروش'!S192</f>
        <v>-18934736</v>
      </c>
      <c r="R202" s="328">
        <f t="shared" si="14"/>
        <v>-820383454</v>
      </c>
      <c r="S202" s="114"/>
      <c r="T202" s="327">
        <f>R202/درآمدها!$J$4</f>
        <v>6.7264982374611211E-4</v>
      </c>
      <c r="U202" s="266">
        <v>6084200</v>
      </c>
      <c r="V202" s="329">
        <f t="shared" si="23"/>
        <v>-287481713</v>
      </c>
      <c r="W202" s="266"/>
      <c r="X202" s="329">
        <v>-16695989</v>
      </c>
      <c r="Y202" s="329">
        <f t="shared" si="24"/>
        <v>5272016</v>
      </c>
      <c r="Z202" s="266"/>
      <c r="AA202" s="266"/>
      <c r="AB202" s="266"/>
    </row>
    <row r="203" spans="1:28" s="133" customFormat="1" ht="42.75" customHeight="1">
      <c r="A203" s="65"/>
      <c r="B203" s="65" t="s">
        <v>457</v>
      </c>
      <c r="C203" s="324" t="s">
        <v>131</v>
      </c>
      <c r="D203" s="267"/>
      <c r="E203" s="69">
        <v>0</v>
      </c>
      <c r="F203" s="69"/>
      <c r="G203" s="69">
        <f>'درآمد ناشی از تغییر قیمت اوراق '!K195</f>
        <v>607192024</v>
      </c>
      <c r="H203" s="69">
        <v>0</v>
      </c>
      <c r="I203" s="325"/>
      <c r="J203" s="326">
        <f t="shared" si="15"/>
        <v>607192024</v>
      </c>
      <c r="K203" s="326"/>
      <c r="L203" s="327">
        <f t="shared" si="16"/>
        <v>-1.0719686392878767E-3</v>
      </c>
      <c r="M203" s="267"/>
      <c r="N203" s="69">
        <v>0</v>
      </c>
      <c r="O203" s="69"/>
      <c r="P203" s="69">
        <v>0</v>
      </c>
      <c r="Q203" s="69">
        <v>0</v>
      </c>
      <c r="R203" s="328">
        <f t="shared" ref="R203:R228" si="25">N203+P203+Q203</f>
        <v>0</v>
      </c>
      <c r="S203" s="114"/>
      <c r="T203" s="327">
        <f>R203/درآمدها!$J$4</f>
        <v>0</v>
      </c>
      <c r="U203" s="266">
        <v>0</v>
      </c>
      <c r="V203" s="329">
        <f t="shared" si="23"/>
        <v>0</v>
      </c>
      <c r="W203" s="266"/>
      <c r="X203" s="329">
        <v>29297465</v>
      </c>
      <c r="Y203" s="329">
        <f t="shared" si="24"/>
        <v>29297465</v>
      </c>
      <c r="Z203" s="266"/>
      <c r="AA203" s="266"/>
      <c r="AB203" s="266"/>
    </row>
    <row r="204" spans="1:28" s="133" customFormat="1" ht="42.75" customHeight="1">
      <c r="A204" s="65"/>
      <c r="B204" s="65" t="s">
        <v>396</v>
      </c>
      <c r="C204" s="324" t="s">
        <v>126</v>
      </c>
      <c r="D204" s="267"/>
      <c r="E204" s="69">
        <v>0</v>
      </c>
      <c r="F204" s="69"/>
      <c r="G204" s="69">
        <f>'درآمد ناشی از تغییر قیمت اوراق '!K196</f>
        <v>-78509917</v>
      </c>
      <c r="H204" s="69">
        <f>'درآمد ناشی ازفروش'!K194</f>
        <v>-516712357</v>
      </c>
      <c r="I204" s="325"/>
      <c r="J204" s="326">
        <f t="shared" ref="J204:J228" si="26">E204+G204+H204</f>
        <v>-595222274</v>
      </c>
      <c r="K204" s="326"/>
      <c r="L204" s="327">
        <f t="shared" ref="L204:L228" si="27">J204/-566427040630</f>
        <v>1.0508366149645204E-3</v>
      </c>
      <c r="M204" s="267"/>
      <c r="N204" s="69">
        <v>0</v>
      </c>
      <c r="O204" s="69">
        <v>6223625643</v>
      </c>
      <c r="P204" s="69">
        <f>'درآمد ناشی از تغییر قیمت اوراق '!R196</f>
        <v>-1837064358</v>
      </c>
      <c r="Q204" s="69">
        <f>'درآمد ناشی ازفروش'!S193</f>
        <v>-114255171</v>
      </c>
      <c r="R204" s="328">
        <f t="shared" si="25"/>
        <v>-1951319529</v>
      </c>
      <c r="S204" s="114"/>
      <c r="T204" s="327">
        <f>R204/درآمدها!$J$4</f>
        <v>1.599928339430157E-3</v>
      </c>
      <c r="U204" s="266">
        <v>0</v>
      </c>
      <c r="V204" s="329">
        <f t="shared" si="23"/>
        <v>0</v>
      </c>
      <c r="W204" s="266"/>
      <c r="X204" s="329">
        <v>439160199</v>
      </c>
      <c r="Y204" s="329">
        <f t="shared" si="24"/>
        <v>955872556</v>
      </c>
      <c r="Z204" s="266"/>
      <c r="AA204" s="266"/>
      <c r="AB204" s="266"/>
    </row>
    <row r="205" spans="1:28" s="133" customFormat="1" ht="42.75" customHeight="1">
      <c r="A205" s="65"/>
      <c r="B205" s="65" t="s">
        <v>397</v>
      </c>
      <c r="C205" s="324" t="s">
        <v>182</v>
      </c>
      <c r="D205" s="267"/>
      <c r="E205" s="69">
        <f>'درآمد سود سهام'!N75</f>
        <v>0</v>
      </c>
      <c r="F205" s="69"/>
      <c r="G205" s="69">
        <f>'درآمد ناشی از تغییر قیمت اوراق '!K197</f>
        <v>-14986728744</v>
      </c>
      <c r="H205" s="69">
        <f>'درآمد ناشی ازفروش'!K195</f>
        <v>-65057502</v>
      </c>
      <c r="I205" s="325"/>
      <c r="J205" s="326">
        <f t="shared" si="26"/>
        <v>-15051786246</v>
      </c>
      <c r="K205" s="326"/>
      <c r="L205" s="327">
        <f t="shared" si="27"/>
        <v>2.6573212728790058E-2</v>
      </c>
      <c r="M205" s="267"/>
      <c r="N205" s="69">
        <f>'درآمد سود سهام'!T75</f>
        <v>15371663088</v>
      </c>
      <c r="O205" s="69"/>
      <c r="P205" s="69">
        <f>'درآمد ناشی از تغییر قیمت اوراق '!R197</f>
        <v>-35291868811</v>
      </c>
      <c r="Q205" s="69">
        <f>'درآمد ناشی ازفروش'!S194</f>
        <v>-489506239</v>
      </c>
      <c r="R205" s="328">
        <f t="shared" si="25"/>
        <v>-20409711962</v>
      </c>
      <c r="S205" s="114"/>
      <c r="T205" s="327">
        <f>R205/درآمدها!$J$4</f>
        <v>1.6734356461007096E-2</v>
      </c>
      <c r="U205" s="266">
        <v>509312443</v>
      </c>
      <c r="V205" s="329">
        <f t="shared" si="23"/>
        <v>-14862350645</v>
      </c>
      <c r="W205" s="266"/>
      <c r="X205" s="329">
        <v>-24510506</v>
      </c>
      <c r="Y205" s="329">
        <f t="shared" si="24"/>
        <v>40546996</v>
      </c>
      <c r="Z205" s="266"/>
      <c r="AA205" s="266"/>
      <c r="AB205" s="266"/>
    </row>
    <row r="206" spans="1:28" s="133" customFormat="1" ht="42.75" customHeight="1">
      <c r="A206" s="65"/>
      <c r="B206" s="65" t="s">
        <v>398</v>
      </c>
      <c r="C206" s="324" t="s">
        <v>474</v>
      </c>
      <c r="D206" s="267"/>
      <c r="E206" s="69">
        <f>'درآمد سود سهام'!N76</f>
        <v>0</v>
      </c>
      <c r="F206" s="69"/>
      <c r="G206" s="69">
        <f>'درآمد ناشی از تغییر قیمت اوراق '!K198</f>
        <v>-2070223263</v>
      </c>
      <c r="H206" s="69">
        <f>'درآمد ناشی ازفروش'!K196</f>
        <v>0</v>
      </c>
      <c r="I206" s="325"/>
      <c r="J206" s="326">
        <f t="shared" si="26"/>
        <v>-2070223263</v>
      </c>
      <c r="K206" s="326"/>
      <c r="L206" s="327">
        <f t="shared" si="27"/>
        <v>3.6548807074913395E-3</v>
      </c>
      <c r="M206" s="267"/>
      <c r="N206" s="69">
        <f>'درآمد سود سهام'!T76</f>
        <v>20305288</v>
      </c>
      <c r="O206" s="69"/>
      <c r="P206" s="69">
        <f>'درآمد ناشی از تغییر قیمت اوراق '!R198</f>
        <v>-6183794779</v>
      </c>
      <c r="Q206" s="69">
        <f>'درآمد ناشی ازفروش'!S195</f>
        <v>-154605121</v>
      </c>
      <c r="R206" s="328">
        <f t="shared" si="25"/>
        <v>-6318094612</v>
      </c>
      <c r="S206" s="114"/>
      <c r="T206" s="327">
        <f>R206/درآمدها!$J$4</f>
        <v>5.1803400061906429E-3</v>
      </c>
      <c r="U206" s="266">
        <v>0</v>
      </c>
      <c r="V206" s="329">
        <f t="shared" si="23"/>
        <v>-20305288</v>
      </c>
      <c r="W206" s="266"/>
      <c r="X206" s="329">
        <v>136102479</v>
      </c>
      <c r="Y206" s="329">
        <f t="shared" si="24"/>
        <v>136102479</v>
      </c>
      <c r="Z206" s="266"/>
      <c r="AA206" s="266"/>
      <c r="AB206" s="266"/>
    </row>
    <row r="207" spans="1:28" s="133" customFormat="1" ht="42.75" customHeight="1">
      <c r="A207" s="65"/>
      <c r="B207" s="65" t="s">
        <v>399</v>
      </c>
      <c r="C207" s="324" t="s">
        <v>514</v>
      </c>
      <c r="D207" s="267"/>
      <c r="E207" s="69">
        <v>0</v>
      </c>
      <c r="F207" s="69"/>
      <c r="G207" s="69">
        <v>0</v>
      </c>
      <c r="H207" s="69">
        <v>0</v>
      </c>
      <c r="I207" s="325"/>
      <c r="J207" s="326">
        <f t="shared" si="26"/>
        <v>0</v>
      </c>
      <c r="K207" s="326"/>
      <c r="L207" s="327">
        <f t="shared" si="27"/>
        <v>0</v>
      </c>
      <c r="M207" s="267"/>
      <c r="N207" s="69">
        <v>0</v>
      </c>
      <c r="O207" s="69"/>
      <c r="P207" s="69">
        <v>0</v>
      </c>
      <c r="Q207" s="69">
        <f>'درآمد ناشی ازفروش'!S196</f>
        <v>4191475824</v>
      </c>
      <c r="R207" s="328">
        <f t="shared" si="25"/>
        <v>4191475824</v>
      </c>
      <c r="S207" s="114"/>
      <c r="T207" s="327">
        <f>R207/درآمدها!$J$4</f>
        <v>-3.4366800799101563E-3</v>
      </c>
      <c r="U207" s="266">
        <v>2281760400</v>
      </c>
      <c r="V207" s="329">
        <f t="shared" si="23"/>
        <v>2281760400</v>
      </c>
      <c r="W207" s="266"/>
      <c r="X207" s="329">
        <v>539781814</v>
      </c>
      <c r="Y207" s="329">
        <f t="shared" si="24"/>
        <v>539781814</v>
      </c>
      <c r="Z207" s="266"/>
      <c r="AA207" s="266"/>
      <c r="AB207" s="266"/>
    </row>
    <row r="208" spans="1:28" s="133" customFormat="1" ht="42.75" customHeight="1">
      <c r="A208" s="65"/>
      <c r="B208" s="65" t="s">
        <v>458</v>
      </c>
      <c r="C208" s="324" t="s">
        <v>95</v>
      </c>
      <c r="D208" s="267"/>
      <c r="E208" s="69">
        <v>0</v>
      </c>
      <c r="F208" s="69"/>
      <c r="G208" s="69">
        <f>'درآمد ناشی از تغییر قیمت اوراق '!K199</f>
        <v>-691537947</v>
      </c>
      <c r="H208" s="69">
        <f>'درآمد ناشی ازفروش'!K197</f>
        <v>-541378274</v>
      </c>
      <c r="I208" s="325"/>
      <c r="J208" s="326">
        <f t="shared" si="26"/>
        <v>-1232916221</v>
      </c>
      <c r="K208" s="326"/>
      <c r="L208" s="327">
        <f t="shared" si="27"/>
        <v>2.1766549485856242E-3</v>
      </c>
      <c r="M208" s="267"/>
      <c r="N208" s="69">
        <v>0</v>
      </c>
      <c r="O208" s="69"/>
      <c r="P208" s="69">
        <f>'درآمد ناشی از تغییر قیمت اوراق '!R199</f>
        <v>-7959705552</v>
      </c>
      <c r="Q208" s="69">
        <f>'درآمد ناشی ازفروش'!S197</f>
        <v>-849399719</v>
      </c>
      <c r="R208" s="328">
        <f t="shared" si="25"/>
        <v>-8809105271</v>
      </c>
      <c r="S208" s="114"/>
      <c r="T208" s="327">
        <f>R208/درآمدها!$J$4</f>
        <v>7.2227725693491344E-3</v>
      </c>
      <c r="U208" s="266">
        <v>0</v>
      </c>
      <c r="V208" s="329">
        <f t="shared" si="23"/>
        <v>0</v>
      </c>
      <c r="W208" s="266"/>
      <c r="X208" s="329">
        <v>-34733756</v>
      </c>
      <c r="Y208" s="329">
        <f t="shared" si="24"/>
        <v>506644518</v>
      </c>
      <c r="Z208" s="266"/>
      <c r="AA208" s="266"/>
      <c r="AB208" s="266"/>
    </row>
    <row r="209" spans="1:28" s="133" customFormat="1" ht="42.75" customHeight="1">
      <c r="A209" s="65"/>
      <c r="B209" s="65" t="s">
        <v>400</v>
      </c>
      <c r="C209" s="324" t="s">
        <v>186</v>
      </c>
      <c r="D209" s="267"/>
      <c r="E209" s="69">
        <v>0</v>
      </c>
      <c r="F209" s="69"/>
      <c r="G209" s="69">
        <f>'درآمد ناشی از تغییر قیمت اوراق '!K200</f>
        <v>-863600896</v>
      </c>
      <c r="H209" s="69">
        <f>'درآمد ناشی ازفروش'!K198</f>
        <v>-74026419</v>
      </c>
      <c r="I209" s="325"/>
      <c r="J209" s="326">
        <f t="shared" si="26"/>
        <v>-937627315</v>
      </c>
      <c r="K209" s="326"/>
      <c r="L209" s="327">
        <f t="shared" si="27"/>
        <v>1.6553364294846129E-3</v>
      </c>
      <c r="M209" s="267"/>
      <c r="N209" s="69">
        <v>0</v>
      </c>
      <c r="O209" s="69">
        <v>8072859900</v>
      </c>
      <c r="P209" s="69">
        <f>'درآمد ناشی از تغییر قیمت اوراق '!R200</f>
        <v>-8524492278</v>
      </c>
      <c r="Q209" s="69">
        <f>'درآمد ناشی ازفروش'!S198</f>
        <v>-723053524</v>
      </c>
      <c r="R209" s="328">
        <f t="shared" si="25"/>
        <v>-9247545802</v>
      </c>
      <c r="S209" s="114"/>
      <c r="T209" s="327">
        <f>R209/درآمدها!$J$4</f>
        <v>7.5822592757939745E-3</v>
      </c>
      <c r="U209" s="266">
        <v>0</v>
      </c>
      <c r="V209" s="329">
        <f t="shared" si="23"/>
        <v>0</v>
      </c>
      <c r="W209" s="266"/>
      <c r="X209" s="329">
        <v>78506295</v>
      </c>
      <c r="Y209" s="329">
        <f t="shared" si="24"/>
        <v>152532714</v>
      </c>
      <c r="Z209" s="266"/>
      <c r="AA209" s="266"/>
      <c r="AB209" s="266"/>
    </row>
    <row r="210" spans="1:28" s="133" customFormat="1" ht="42.75" customHeight="1">
      <c r="A210" s="65"/>
      <c r="B210" s="65" t="s">
        <v>401</v>
      </c>
      <c r="C210" s="324" t="s">
        <v>94</v>
      </c>
      <c r="D210" s="267"/>
      <c r="E210" s="69">
        <v>0</v>
      </c>
      <c r="F210" s="69"/>
      <c r="G210" s="69">
        <f>'درآمد ناشی از تغییر قیمت اوراق '!K201</f>
        <v>-286019644</v>
      </c>
      <c r="H210" s="69">
        <f>'درآمد ناشی ازفروش'!K199</f>
        <v>-14423793</v>
      </c>
      <c r="I210" s="325"/>
      <c r="J210" s="326">
        <f t="shared" si="26"/>
        <v>-300443437</v>
      </c>
      <c r="K210" s="326"/>
      <c r="L210" s="327">
        <f t="shared" si="27"/>
        <v>5.3041859842326076E-4</v>
      </c>
      <c r="M210" s="267"/>
      <c r="N210" s="69">
        <v>0</v>
      </c>
      <c r="O210" s="69"/>
      <c r="P210" s="69">
        <f>'درآمد ناشی از تغییر قیمت اوراق '!R201</f>
        <v>-1435633722</v>
      </c>
      <c r="Q210" s="69">
        <f>'درآمد ناشی ازفروش'!S199</f>
        <v>-76723520</v>
      </c>
      <c r="R210" s="328">
        <f t="shared" si="25"/>
        <v>-1512357242</v>
      </c>
      <c r="S210" s="114"/>
      <c r="T210" s="327">
        <f>R210/درآمدها!$J$4</f>
        <v>1.2400138341557242E-3</v>
      </c>
      <c r="U210" s="266">
        <v>1403150</v>
      </c>
      <c r="V210" s="329">
        <f t="shared" si="23"/>
        <v>1403150</v>
      </c>
      <c r="W210" s="266"/>
      <c r="X210" s="329">
        <v>-145936095</v>
      </c>
      <c r="Y210" s="329">
        <f t="shared" si="24"/>
        <v>-131512302</v>
      </c>
      <c r="Z210" s="266"/>
      <c r="AA210" s="266"/>
      <c r="AB210" s="266"/>
    </row>
    <row r="211" spans="1:28" s="133" customFormat="1" ht="42.75" customHeight="1">
      <c r="A211" s="65"/>
      <c r="B211" s="65"/>
      <c r="C211" s="324" t="s">
        <v>196</v>
      </c>
      <c r="D211" s="267"/>
      <c r="E211" s="69">
        <f>'درآمد سود سهام'!N77</f>
        <v>0</v>
      </c>
      <c r="F211" s="69"/>
      <c r="G211" s="69">
        <f>'درآمد ناشی از تغییر قیمت اوراق '!K202</f>
        <v>-698657324</v>
      </c>
      <c r="H211" s="69">
        <f>'درآمد ناشی ازفروش'!K200</f>
        <v>-26650828</v>
      </c>
      <c r="I211" s="325"/>
      <c r="J211" s="326">
        <f t="shared" si="26"/>
        <v>-725308152</v>
      </c>
      <c r="K211" s="326"/>
      <c r="L211" s="327">
        <f t="shared" si="27"/>
        <v>1.2804970454681805E-3</v>
      </c>
      <c r="M211" s="267"/>
      <c r="N211" s="69">
        <f>'درآمد سود سهام'!T77</f>
        <v>2918735520</v>
      </c>
      <c r="O211" s="69"/>
      <c r="P211" s="69">
        <f>'درآمد ناشی از تغییر قیمت اوراق '!R202</f>
        <v>-2497650633</v>
      </c>
      <c r="Q211" s="69">
        <f>'درآمد ناشی ازفروش'!S200</f>
        <v>-42965502</v>
      </c>
      <c r="R211" s="328">
        <f t="shared" si="25"/>
        <v>378119385</v>
      </c>
      <c r="S211" s="114"/>
      <c r="T211" s="327">
        <f>R211/درآمدها!$J$4</f>
        <v>-3.1002811726044187E-4</v>
      </c>
      <c r="U211" s="266">
        <v>3130014000</v>
      </c>
      <c r="V211" s="329">
        <f t="shared" si="23"/>
        <v>211278480</v>
      </c>
      <c r="W211" s="266"/>
      <c r="X211" s="329">
        <v>484885463</v>
      </c>
      <c r="Y211" s="329">
        <f t="shared" si="24"/>
        <v>511536291</v>
      </c>
      <c r="Z211" s="266"/>
      <c r="AA211" s="266"/>
      <c r="AB211" s="266"/>
    </row>
    <row r="212" spans="1:28" s="133" customFormat="1" ht="42.75" customHeight="1">
      <c r="A212" s="65"/>
      <c r="B212" s="65"/>
      <c r="C212" s="324" t="s">
        <v>115</v>
      </c>
      <c r="D212" s="267"/>
      <c r="E212" s="69">
        <v>0</v>
      </c>
      <c r="F212" s="69"/>
      <c r="G212" s="69">
        <f>'درآمد ناشی از تغییر قیمت اوراق '!K203</f>
        <v>-17080537480</v>
      </c>
      <c r="H212" s="69">
        <f>'درآمد ناشی ازفروش'!K201</f>
        <v>-30955712</v>
      </c>
      <c r="I212" s="325"/>
      <c r="J212" s="326">
        <f t="shared" si="26"/>
        <v>-17111493192</v>
      </c>
      <c r="K212" s="326"/>
      <c r="L212" s="327">
        <f t="shared" si="27"/>
        <v>3.02095273787918E-2</v>
      </c>
      <c r="M212" s="267"/>
      <c r="N212" s="69">
        <f>'درآمد سود سهام'!T85</f>
        <v>0</v>
      </c>
      <c r="O212" s="69"/>
      <c r="P212" s="69">
        <f>'درآمد ناشی از تغییر قیمت اوراق '!R203</f>
        <v>-5777560388</v>
      </c>
      <c r="Q212" s="69">
        <f>'درآمد ناشی ازفروش'!S201</f>
        <v>1600465171</v>
      </c>
      <c r="R212" s="328">
        <f t="shared" si="25"/>
        <v>-4177095217</v>
      </c>
      <c r="S212" s="114"/>
      <c r="T212" s="327">
        <f>R212/درآمدها!$J$4</f>
        <v>3.4248891147014506E-3</v>
      </c>
      <c r="U212" s="266"/>
      <c r="V212" s="329"/>
      <c r="W212" s="266"/>
      <c r="X212" s="329"/>
      <c r="Y212" s="329"/>
      <c r="Z212" s="266"/>
      <c r="AA212" s="266"/>
      <c r="AB212" s="266"/>
    </row>
    <row r="213" spans="1:28" s="133" customFormat="1" ht="42.75" customHeight="1">
      <c r="A213" s="65"/>
      <c r="B213" s="65"/>
      <c r="C213" s="324" t="s">
        <v>494</v>
      </c>
      <c r="D213" s="267"/>
      <c r="E213" s="69">
        <v>0</v>
      </c>
      <c r="F213" s="69"/>
      <c r="G213" s="69">
        <f>'درآمد ناشی از تغییر قیمت اوراق '!K204</f>
        <v>12357462068</v>
      </c>
      <c r="H213" s="69">
        <f>'درآمد ناشی ازفروش'!K202</f>
        <v>0</v>
      </c>
      <c r="I213" s="325"/>
      <c r="J213" s="326">
        <f t="shared" si="26"/>
        <v>12357462068</v>
      </c>
      <c r="K213" s="326"/>
      <c r="L213" s="327">
        <f t="shared" si="27"/>
        <v>-2.1816511539165924E-2</v>
      </c>
      <c r="M213" s="267"/>
      <c r="N213" s="69">
        <f>'درآمد سود سهام'!T86</f>
        <v>0</v>
      </c>
      <c r="O213" s="69"/>
      <c r="P213" s="69">
        <f>'درآمد ناشی از تغییر قیمت اوراق '!R204</f>
        <v>-7359646941</v>
      </c>
      <c r="Q213" s="69">
        <f>'درآمد ناشی ازفروش'!S202</f>
        <v>-728606161</v>
      </c>
      <c r="R213" s="328">
        <f t="shared" si="25"/>
        <v>-8088253102</v>
      </c>
      <c r="S213" s="114"/>
      <c r="T213" s="327">
        <f>R213/درآمدها!$J$4</f>
        <v>6.631730560809488E-3</v>
      </c>
      <c r="U213" s="266"/>
      <c r="V213" s="329"/>
      <c r="W213" s="266"/>
      <c r="X213" s="329"/>
      <c r="Y213" s="329"/>
      <c r="Z213" s="266"/>
      <c r="AA213" s="266"/>
      <c r="AB213" s="266"/>
    </row>
    <row r="214" spans="1:28" s="133" customFormat="1" ht="42.75" customHeight="1">
      <c r="A214" s="65"/>
      <c r="B214" s="65"/>
      <c r="C214" s="324" t="s">
        <v>164</v>
      </c>
      <c r="D214" s="267"/>
      <c r="E214" s="69">
        <v>0</v>
      </c>
      <c r="F214" s="69"/>
      <c r="G214" s="69">
        <f>'درآمد ناشی از تغییر قیمت اوراق '!K205</f>
        <v>-17613077135</v>
      </c>
      <c r="H214" s="69">
        <f>'درآمد ناشی ازفروش'!K203</f>
        <v>-197359688</v>
      </c>
      <c r="I214" s="325"/>
      <c r="J214" s="326">
        <f t="shared" si="26"/>
        <v>-17810436823</v>
      </c>
      <c r="K214" s="326"/>
      <c r="L214" s="327">
        <f t="shared" si="27"/>
        <v>3.1443479116375884E-2</v>
      </c>
      <c r="M214" s="267"/>
      <c r="N214" s="69">
        <v>0</v>
      </c>
      <c r="O214" s="69"/>
      <c r="P214" s="69">
        <f>'درآمد ناشی از تغییر قیمت اوراق '!R205</f>
        <v>-32544124793</v>
      </c>
      <c r="Q214" s="69">
        <f>'درآمد ناشی ازفروش'!S203</f>
        <v>-794751844</v>
      </c>
      <c r="R214" s="328">
        <f t="shared" si="25"/>
        <v>-33338876637</v>
      </c>
      <c r="S214" s="114"/>
      <c r="T214" s="327">
        <f>R214/درآمدها!$J$4</f>
        <v>2.7335253270199946E-2</v>
      </c>
      <c r="U214" s="266">
        <v>0</v>
      </c>
      <c r="V214" s="329">
        <f>U214-N214</f>
        <v>0</v>
      </c>
      <c r="W214" s="266"/>
      <c r="X214" s="329">
        <v>1365258544</v>
      </c>
      <c r="Y214" s="329">
        <f>X214-H214</f>
        <v>1562618232</v>
      </c>
      <c r="Z214" s="266"/>
      <c r="AA214" s="266"/>
      <c r="AB214" s="266"/>
    </row>
    <row r="215" spans="1:28" s="133" customFormat="1" ht="42.75" customHeight="1">
      <c r="A215" s="65"/>
      <c r="B215" s="65"/>
      <c r="C215" s="324" t="s">
        <v>232</v>
      </c>
      <c r="D215" s="267"/>
      <c r="E215" s="69">
        <v>0</v>
      </c>
      <c r="F215" s="69"/>
      <c r="G215" s="69">
        <f>'درآمد ناشی از تغییر قیمت اوراق '!K206</f>
        <v>-2557241833</v>
      </c>
      <c r="H215" s="69">
        <f>'درآمد ناشی ازفروش'!K204</f>
        <v>-14248425</v>
      </c>
      <c r="I215" s="325"/>
      <c r="J215" s="326">
        <f t="shared" si="26"/>
        <v>-2571490258</v>
      </c>
      <c r="K215" s="326"/>
      <c r="L215" s="327">
        <f t="shared" si="27"/>
        <v>4.5398437460540345E-3</v>
      </c>
      <c r="M215" s="267"/>
      <c r="N215" s="69">
        <v>0</v>
      </c>
      <c r="O215" s="69">
        <v>1690042493</v>
      </c>
      <c r="P215" s="69">
        <f>'درآمد ناشی از تغییر قیمت اوراق '!R206</f>
        <v>-6856043189</v>
      </c>
      <c r="Q215" s="69">
        <f>'درآمد ناشی ازفروش'!S204</f>
        <v>-214609200</v>
      </c>
      <c r="R215" s="328">
        <f t="shared" si="25"/>
        <v>-7070652389</v>
      </c>
      <c r="S215" s="114"/>
      <c r="T215" s="327">
        <f>R215/درآمدها!$J$4</f>
        <v>5.7973781163446975E-3</v>
      </c>
      <c r="U215" s="266"/>
      <c r="V215" s="329"/>
      <c r="W215" s="266"/>
      <c r="X215" s="329"/>
      <c r="Y215" s="329"/>
      <c r="Z215" s="266"/>
      <c r="AA215" s="266"/>
      <c r="AB215" s="266"/>
    </row>
    <row r="216" spans="1:28" s="133" customFormat="1" ht="42.75" customHeight="1">
      <c r="A216" s="65"/>
      <c r="B216" s="65"/>
      <c r="C216" s="324" t="s">
        <v>570</v>
      </c>
      <c r="D216" s="267"/>
      <c r="E216" s="69">
        <v>0</v>
      </c>
      <c r="F216" s="69"/>
      <c r="G216" s="69">
        <f>'درآمد ناشی از تغییر قیمت اوراق '!K207</f>
        <v>-1898296444</v>
      </c>
      <c r="H216" s="69">
        <f>'درآمد ناشی ازفروش'!K205</f>
        <v>1452885645</v>
      </c>
      <c r="I216" s="325"/>
      <c r="J216" s="326">
        <f t="shared" si="26"/>
        <v>-445410799</v>
      </c>
      <c r="K216" s="326"/>
      <c r="L216" s="327">
        <f t="shared" si="27"/>
        <v>7.8635158114026213E-4</v>
      </c>
      <c r="M216" s="267"/>
      <c r="N216" s="69">
        <v>0</v>
      </c>
      <c r="O216" s="69"/>
      <c r="P216" s="69">
        <f>'درآمد ناشی از تغییر قیمت اوراق '!R207</f>
        <v>-1898296444</v>
      </c>
      <c r="Q216" s="69">
        <v>0</v>
      </c>
      <c r="R216" s="328">
        <f t="shared" si="25"/>
        <v>-1898296444</v>
      </c>
      <c r="S216" s="114"/>
      <c r="T216" s="327">
        <f>R216/درآمدها!$J$4</f>
        <v>1.5564535855137705E-3</v>
      </c>
      <c r="U216" s="266"/>
      <c r="V216" s="329"/>
      <c r="W216" s="266"/>
      <c r="X216" s="329"/>
      <c r="Y216" s="329"/>
      <c r="Z216" s="266"/>
      <c r="AA216" s="266"/>
      <c r="AB216" s="266"/>
    </row>
    <row r="217" spans="1:28" s="133" customFormat="1" ht="42.75" customHeight="1">
      <c r="A217" s="65"/>
      <c r="B217" s="65"/>
      <c r="C217" s="324" t="s">
        <v>571</v>
      </c>
      <c r="D217" s="267"/>
      <c r="E217" s="69">
        <v>0</v>
      </c>
      <c r="F217" s="69"/>
      <c r="G217" s="69">
        <f>'درآمد ناشی از تغییر قیمت اوراق '!K208</f>
        <v>3020923408</v>
      </c>
      <c r="H217" s="69">
        <f>'درآمد ناشی ازفروش'!K206</f>
        <v>-18344856</v>
      </c>
      <c r="I217" s="325"/>
      <c r="J217" s="326">
        <f t="shared" si="26"/>
        <v>3002578552</v>
      </c>
      <c r="K217" s="326"/>
      <c r="L217" s="327">
        <f t="shared" si="27"/>
        <v>-5.3009096258194643E-3</v>
      </c>
      <c r="M217" s="267"/>
      <c r="N217" s="69">
        <v>0</v>
      </c>
      <c r="O217" s="69"/>
      <c r="P217" s="69">
        <f>'درآمد ناشی از تغییر قیمت اوراق '!R208</f>
        <v>3020923408</v>
      </c>
      <c r="Q217" s="69">
        <f>'درآمد ناشی ازفروش'!S205</f>
        <v>1452885645</v>
      </c>
      <c r="R217" s="328">
        <f t="shared" si="25"/>
        <v>4473809053</v>
      </c>
      <c r="S217" s="114"/>
      <c r="T217" s="327">
        <f>R217/درآمدها!$J$4</f>
        <v>-3.6681710927999908E-3</v>
      </c>
      <c r="U217" s="266"/>
      <c r="V217" s="329"/>
      <c r="W217" s="266"/>
      <c r="X217" s="329"/>
      <c r="Y217" s="329"/>
      <c r="Z217" s="266"/>
      <c r="AA217" s="266"/>
      <c r="AB217" s="266"/>
    </row>
    <row r="218" spans="1:28" s="133" customFormat="1" ht="42.75" customHeight="1">
      <c r="A218" s="65"/>
      <c r="B218" s="65"/>
      <c r="C218" s="324" t="s">
        <v>169</v>
      </c>
      <c r="D218" s="267"/>
      <c r="E218" s="69">
        <f>'درآمد سود سهام'!N78</f>
        <v>0</v>
      </c>
      <c r="F218" s="69"/>
      <c r="G218" s="69">
        <f>'درآمد ناشی از تغییر قیمت اوراق '!K209</f>
        <v>-687609633</v>
      </c>
      <c r="H218" s="69">
        <f>'درآمد ناشی ازفروش'!K207</f>
        <v>-880072103</v>
      </c>
      <c r="I218" s="325"/>
      <c r="J218" s="326">
        <f t="shared" si="26"/>
        <v>-1567681736</v>
      </c>
      <c r="K218" s="326"/>
      <c r="L218" s="327">
        <f t="shared" si="27"/>
        <v>2.767667543301551E-3</v>
      </c>
      <c r="M218" s="267"/>
      <c r="N218" s="69">
        <f>'درآمد سود سهام'!T78</f>
        <v>516183433</v>
      </c>
      <c r="O218" s="69">
        <v>4274929400</v>
      </c>
      <c r="P218" s="69">
        <f>'درآمد ناشی از تغییر قیمت اوراق '!R209</f>
        <v>-1603215444</v>
      </c>
      <c r="Q218" s="69">
        <f>'درآمد ناشی ازفروش'!S206</f>
        <v>-39688551</v>
      </c>
      <c r="R218" s="328">
        <f t="shared" si="25"/>
        <v>-1126720562</v>
      </c>
      <c r="S218" s="114"/>
      <c r="T218" s="327">
        <f>R218/درآمدها!$J$4</f>
        <v>9.2382212701284006E-4</v>
      </c>
      <c r="U218" s="266"/>
      <c r="V218" s="329"/>
      <c r="W218" s="266"/>
      <c r="X218" s="329"/>
      <c r="Y218" s="329"/>
      <c r="Z218" s="266"/>
      <c r="AA218" s="266"/>
      <c r="AB218" s="266"/>
    </row>
    <row r="219" spans="1:28" s="133" customFormat="1" ht="42.75" customHeight="1">
      <c r="A219" s="65"/>
      <c r="B219" s="65"/>
      <c r="C219" s="324" t="s">
        <v>167</v>
      </c>
      <c r="D219" s="267"/>
      <c r="E219" s="69">
        <f>'درآمد سود سهام'!N79</f>
        <v>0</v>
      </c>
      <c r="F219" s="69"/>
      <c r="G219" s="69">
        <f>'درآمد ناشی از تغییر قیمت اوراق '!K210</f>
        <v>346495082</v>
      </c>
      <c r="H219" s="69">
        <f>'درآمد ناشی ازفروش'!K208</f>
        <v>-18794298</v>
      </c>
      <c r="I219" s="325"/>
      <c r="J219" s="326">
        <f t="shared" si="26"/>
        <v>327700784</v>
      </c>
      <c r="K219" s="326"/>
      <c r="L219" s="327">
        <f t="shared" si="27"/>
        <v>-5.7854014814603429E-4</v>
      </c>
      <c r="M219" s="267"/>
      <c r="N219" s="69">
        <f>'درآمد سود سهام'!T79</f>
        <v>96748310</v>
      </c>
      <c r="O219" s="69"/>
      <c r="P219" s="69">
        <f>'درآمد ناشی از تغییر قیمت اوراق '!R210</f>
        <v>-851371298</v>
      </c>
      <c r="Q219" s="69">
        <f>'درآمد ناشی ازفروش'!S207</f>
        <v>-867566699</v>
      </c>
      <c r="R219" s="328">
        <f t="shared" si="25"/>
        <v>-1622189687</v>
      </c>
      <c r="S219" s="114"/>
      <c r="T219" s="327">
        <f>R219/درآمدها!$J$4</f>
        <v>1.3300677893039402E-3</v>
      </c>
      <c r="U219" s="266"/>
      <c r="V219" s="329"/>
      <c r="W219" s="266"/>
      <c r="X219" s="329"/>
      <c r="Y219" s="329"/>
      <c r="Z219" s="266"/>
      <c r="AA219" s="266"/>
      <c r="AB219" s="266"/>
    </row>
    <row r="220" spans="1:28" s="133" customFormat="1" ht="42.75" customHeight="1">
      <c r="A220" s="65"/>
      <c r="B220" s="65"/>
      <c r="C220" s="324" t="s">
        <v>440</v>
      </c>
      <c r="D220" s="267"/>
      <c r="E220" s="69">
        <f>'درآمد سود سهام'!N80</f>
        <v>0</v>
      </c>
      <c r="F220" s="69"/>
      <c r="G220" s="69">
        <f>'درآمد ناشی از تغییر قیمت اوراق '!K211</f>
        <v>264781396</v>
      </c>
      <c r="H220" s="69">
        <f>'درآمد ناشی ازفروش'!K209</f>
        <v>-105930166</v>
      </c>
      <c r="I220" s="325"/>
      <c r="J220" s="326">
        <f t="shared" si="26"/>
        <v>158851230</v>
      </c>
      <c r="K220" s="326"/>
      <c r="L220" s="327">
        <f t="shared" si="27"/>
        <v>-2.8044429133065418E-4</v>
      </c>
      <c r="M220" s="267"/>
      <c r="N220" s="69">
        <f>'درآمد سود سهام'!T80</f>
        <v>1205793100</v>
      </c>
      <c r="O220" s="69"/>
      <c r="P220" s="69">
        <f>'درآمد ناشی از تغییر قیمت اوراق '!R211</f>
        <v>-1694777283</v>
      </c>
      <c r="Q220" s="69">
        <f>'درآمد ناشی ازفروش'!S208</f>
        <v>-78033445</v>
      </c>
      <c r="R220" s="328">
        <f t="shared" si="25"/>
        <v>-567017628</v>
      </c>
      <c r="S220" s="114"/>
      <c r="T220" s="327">
        <f>R220/درآمدها!$J$4</f>
        <v>4.6490980001546761E-4</v>
      </c>
      <c r="U220" s="266"/>
      <c r="V220" s="329"/>
      <c r="W220" s="266"/>
      <c r="X220" s="329"/>
      <c r="Y220" s="329"/>
      <c r="Z220" s="266"/>
      <c r="AA220" s="266"/>
      <c r="AB220" s="266"/>
    </row>
    <row r="221" spans="1:28" s="133" customFormat="1" ht="42.75" customHeight="1">
      <c r="A221" s="65"/>
      <c r="B221" s="65"/>
      <c r="C221" s="324" t="s">
        <v>142</v>
      </c>
      <c r="D221" s="267"/>
      <c r="E221" s="69">
        <f>'درآمد سود سهام'!N81</f>
        <v>0</v>
      </c>
      <c r="F221" s="69"/>
      <c r="G221" s="69">
        <f>'درآمد ناشی از تغییر قیمت اوراق '!K212</f>
        <v>-1287411858</v>
      </c>
      <c r="H221" s="69">
        <f>'درآمد ناشی ازفروش'!K210</f>
        <v>11904258</v>
      </c>
      <c r="I221" s="325"/>
      <c r="J221" s="326">
        <f t="shared" si="26"/>
        <v>-1275507600</v>
      </c>
      <c r="K221" s="326"/>
      <c r="L221" s="327">
        <f t="shared" si="27"/>
        <v>2.2518480024917875E-3</v>
      </c>
      <c r="M221" s="267"/>
      <c r="N221" s="69">
        <f>'درآمد سود سهام'!T81</f>
        <v>4254829664</v>
      </c>
      <c r="O221" s="69"/>
      <c r="P221" s="69">
        <f>'درآمد ناشی از تغییر قیمت اوراق '!R212</f>
        <v>-9354076265</v>
      </c>
      <c r="Q221" s="69">
        <f>'درآمد ناشی ازفروش'!S209</f>
        <v>-514108334</v>
      </c>
      <c r="R221" s="328">
        <f t="shared" si="25"/>
        <v>-5613354935</v>
      </c>
      <c r="S221" s="114"/>
      <c r="T221" s="327">
        <f>R221/درآمدها!$J$4</f>
        <v>4.6025089721667143E-3</v>
      </c>
      <c r="U221" s="266"/>
      <c r="V221" s="329"/>
      <c r="W221" s="266"/>
      <c r="X221" s="329"/>
      <c r="Y221" s="329"/>
      <c r="Z221" s="266"/>
      <c r="AA221" s="266"/>
      <c r="AB221" s="266"/>
    </row>
    <row r="222" spans="1:28" s="133" customFormat="1" ht="42.75" customHeight="1">
      <c r="A222" s="65"/>
      <c r="B222" s="65"/>
      <c r="C222" s="324" t="s">
        <v>108</v>
      </c>
      <c r="D222" s="267"/>
      <c r="E222" s="69">
        <v>0</v>
      </c>
      <c r="F222" s="69"/>
      <c r="G222" s="69">
        <f>'درآمد ناشی از تغییر قیمت اوراق '!K213</f>
        <v>2935577487</v>
      </c>
      <c r="H222" s="69">
        <f>'درآمد ناشی ازفروش'!K211</f>
        <v>-56172002</v>
      </c>
      <c r="I222" s="325"/>
      <c r="J222" s="326">
        <f t="shared" si="26"/>
        <v>2879405485</v>
      </c>
      <c r="K222" s="326"/>
      <c r="L222" s="327">
        <f t="shared" si="27"/>
        <v>-5.0834534343512702E-3</v>
      </c>
      <c r="M222" s="267"/>
      <c r="N222" s="69">
        <f>'درآمد سود سهام'!T92</f>
        <v>0</v>
      </c>
      <c r="O222" s="69"/>
      <c r="P222" s="69">
        <f>'درآمد ناشی از تغییر قیمت اوراق '!R213</f>
        <v>1274714171</v>
      </c>
      <c r="Q222" s="69">
        <f>'درآمد ناشی ازفروش'!S210</f>
        <v>-62118661</v>
      </c>
      <c r="R222" s="328">
        <f t="shared" si="25"/>
        <v>1212595510</v>
      </c>
      <c r="S222" s="114"/>
      <c r="T222" s="327">
        <f>R222/درآمدها!$J$4</f>
        <v>-9.9423282137139132E-4</v>
      </c>
      <c r="U222" s="266"/>
      <c r="V222" s="329"/>
      <c r="W222" s="266"/>
      <c r="X222" s="329"/>
      <c r="Y222" s="329"/>
      <c r="Z222" s="266"/>
      <c r="AA222" s="266"/>
      <c r="AB222" s="266"/>
    </row>
    <row r="223" spans="1:28" s="133" customFormat="1" ht="42.75" customHeight="1">
      <c r="A223" s="65"/>
      <c r="B223" s="65"/>
      <c r="C223" s="324" t="s">
        <v>160</v>
      </c>
      <c r="D223" s="267"/>
      <c r="E223" s="69"/>
      <c r="F223" s="69"/>
      <c r="G223" s="69">
        <f>'درآمد ناشی از تغییر قیمت اوراق '!K214</f>
        <v>-7591953042</v>
      </c>
      <c r="H223" s="69">
        <f>'درآمد ناشی ازفروش'!K212</f>
        <v>0</v>
      </c>
      <c r="I223" s="325"/>
      <c r="J223" s="326">
        <f t="shared" si="26"/>
        <v>-7591953042</v>
      </c>
      <c r="K223" s="326"/>
      <c r="L223" s="327">
        <f t="shared" si="27"/>
        <v>1.3403232009467563E-2</v>
      </c>
      <c r="M223" s="267"/>
      <c r="N223" s="69">
        <f>'درآمد سود سهام'!T93</f>
        <v>0</v>
      </c>
      <c r="O223" s="69"/>
      <c r="P223" s="69">
        <f>'درآمد ناشی از تغییر قیمت اوراق '!R214</f>
        <v>-9821430100</v>
      </c>
      <c r="Q223" s="69">
        <f>'درآمد ناشی ازفروش'!S211</f>
        <v>-110692875</v>
      </c>
      <c r="R223" s="328">
        <f t="shared" si="25"/>
        <v>-9932122975</v>
      </c>
      <c r="S223" s="114"/>
      <c r="T223" s="327">
        <f>R223/درآمدها!$J$4</f>
        <v>8.1435586444171034E-3</v>
      </c>
      <c r="U223" s="266"/>
      <c r="V223" s="329"/>
      <c r="W223" s="266"/>
      <c r="X223" s="329"/>
      <c r="Y223" s="329"/>
      <c r="Z223" s="266"/>
      <c r="AA223" s="266"/>
      <c r="AB223" s="266"/>
    </row>
    <row r="224" spans="1:28" s="133" customFormat="1" ht="42.75" customHeight="1">
      <c r="A224" s="65"/>
      <c r="B224" s="65"/>
      <c r="C224" s="324" t="s">
        <v>145</v>
      </c>
      <c r="D224" s="267"/>
      <c r="E224" s="69">
        <v>0</v>
      </c>
      <c r="F224" s="69"/>
      <c r="G224" s="69">
        <v>0</v>
      </c>
      <c r="H224" s="69">
        <v>0</v>
      </c>
      <c r="I224" s="325"/>
      <c r="J224" s="326">
        <f t="shared" si="26"/>
        <v>0</v>
      </c>
      <c r="K224" s="326"/>
      <c r="L224" s="327">
        <f t="shared" si="27"/>
        <v>0</v>
      </c>
      <c r="M224" s="267"/>
      <c r="N224" s="69">
        <f>'درآمد سود سهام'!T94</f>
        <v>0</v>
      </c>
      <c r="O224" s="69"/>
      <c r="P224" s="69">
        <v>0</v>
      </c>
      <c r="Q224" s="69">
        <f>'درآمد ناشی ازفروش'!S212</f>
        <v>-66223110</v>
      </c>
      <c r="R224" s="328">
        <f t="shared" si="25"/>
        <v>-66223110</v>
      </c>
      <c r="S224" s="114"/>
      <c r="T224" s="327">
        <f>R224/درآمدها!$J$4</f>
        <v>5.4297734860726963E-5</v>
      </c>
      <c r="U224" s="266"/>
      <c r="V224" s="329"/>
      <c r="W224" s="266"/>
      <c r="X224" s="329"/>
      <c r="Y224" s="329"/>
      <c r="Z224" s="266"/>
      <c r="AA224" s="266"/>
      <c r="AB224" s="266"/>
    </row>
    <row r="225" spans="1:28" s="133" customFormat="1" ht="42.75" customHeight="1">
      <c r="A225" s="65"/>
      <c r="B225" s="65"/>
      <c r="C225" s="324" t="s">
        <v>572</v>
      </c>
      <c r="D225" s="267"/>
      <c r="E225" s="69">
        <v>0</v>
      </c>
      <c r="F225" s="69"/>
      <c r="G225" s="69">
        <f>'درآمد ناشی از تغییر قیمت اوراق '!K215</f>
        <v>-589870675</v>
      </c>
      <c r="H225" s="69">
        <f>'درآمد ناشی ازفروش'!K213</f>
        <v>-5103197</v>
      </c>
      <c r="I225" s="325"/>
      <c r="J225" s="326">
        <f t="shared" si="26"/>
        <v>-594973872</v>
      </c>
      <c r="K225" s="326"/>
      <c r="L225" s="327">
        <f t="shared" si="27"/>
        <v>1.0503980730479413E-3</v>
      </c>
      <c r="M225" s="267"/>
      <c r="N225" s="69">
        <f>'درآمد سود سهام'!T95</f>
        <v>0</v>
      </c>
      <c r="O225" s="69"/>
      <c r="P225" s="69">
        <f>'درآمد ناشی از تغییر قیمت اوراق '!R215</f>
        <v>-589870675</v>
      </c>
      <c r="Q225" s="69">
        <f>'درآمد ناشی ازفروش'!S213</f>
        <v>-5103197</v>
      </c>
      <c r="R225" s="328">
        <f t="shared" si="25"/>
        <v>-594973872</v>
      </c>
      <c r="S225" s="114"/>
      <c r="T225" s="327">
        <f>R225/درآمدها!$J$4</f>
        <v>4.878317184275414E-4</v>
      </c>
      <c r="U225" s="266"/>
      <c r="V225" s="329"/>
      <c r="W225" s="266"/>
      <c r="X225" s="329"/>
      <c r="Y225" s="329"/>
      <c r="Z225" s="266"/>
      <c r="AA225" s="266"/>
      <c r="AB225" s="266"/>
    </row>
    <row r="226" spans="1:28" s="133" customFormat="1" ht="42.75" customHeight="1">
      <c r="A226" s="65"/>
      <c r="B226" s="65"/>
      <c r="C226" s="324" t="s">
        <v>441</v>
      </c>
      <c r="D226" s="267"/>
      <c r="E226" s="69">
        <f>'درآمد سود سهام'!N89</f>
        <v>0</v>
      </c>
      <c r="F226" s="69"/>
      <c r="G226" s="69">
        <f>'درآمد ناشی از تغییر قیمت اوراق '!K216</f>
        <v>1653204248</v>
      </c>
      <c r="H226" s="69">
        <f>'درآمد ناشی ازفروش'!K214</f>
        <v>-3168822561</v>
      </c>
      <c r="I226" s="325"/>
      <c r="J226" s="326">
        <f t="shared" si="26"/>
        <v>-1515618313</v>
      </c>
      <c r="K226" s="326"/>
      <c r="L226" s="327">
        <f t="shared" si="27"/>
        <v>2.6757520462198912E-3</v>
      </c>
      <c r="M226" s="267"/>
      <c r="N226" s="69">
        <f>'درآمد سود سهام'!T96</f>
        <v>0</v>
      </c>
      <c r="O226" s="69"/>
      <c r="P226" s="69">
        <f>'درآمد ناشی از تغییر قیمت اوراق '!R216</f>
        <v>-29340801288</v>
      </c>
      <c r="Q226" s="69">
        <f>'درآمد ناشی ازفروش'!S214</f>
        <v>-6107420721</v>
      </c>
      <c r="R226" s="328">
        <f t="shared" si="25"/>
        <v>-35448222009</v>
      </c>
      <c r="S226" s="114"/>
      <c r="T226" s="327">
        <f>R226/درآمدها!$J$4</f>
        <v>2.90647503557122E-2</v>
      </c>
      <c r="U226" s="266"/>
      <c r="V226" s="329"/>
      <c r="W226" s="266"/>
      <c r="X226" s="329"/>
      <c r="Y226" s="329"/>
      <c r="Z226" s="266"/>
      <c r="AA226" s="266"/>
      <c r="AB226" s="266"/>
    </row>
    <row r="227" spans="1:28" s="133" customFormat="1" ht="42.75" customHeight="1">
      <c r="A227" s="65"/>
      <c r="B227" s="65"/>
      <c r="C227" s="324" t="s">
        <v>128</v>
      </c>
      <c r="D227" s="267"/>
      <c r="E227" s="69">
        <f>'درآمد سود سهام'!N83</f>
        <v>636796770</v>
      </c>
      <c r="F227" s="69"/>
      <c r="G227" s="69">
        <f>'درآمد ناشی از تغییر قیمت اوراق '!K217</f>
        <v>-8154144677</v>
      </c>
      <c r="H227" s="69">
        <f>'درآمد ناشی ازفروش'!K215</f>
        <v>-180646245</v>
      </c>
      <c r="I227" s="325"/>
      <c r="J227" s="326">
        <f t="shared" si="26"/>
        <v>-7697994152</v>
      </c>
      <c r="K227" s="326"/>
      <c r="L227" s="327">
        <f t="shared" si="27"/>
        <v>1.3590442545677235E-2</v>
      </c>
      <c r="M227" s="267"/>
      <c r="N227" s="69">
        <v>1681625538</v>
      </c>
      <c r="O227" s="69"/>
      <c r="P227" s="69">
        <f>'درآمد ناشی از تغییر قیمت اوراق '!R217</f>
        <v>-17014633858</v>
      </c>
      <c r="Q227" s="69">
        <f>'درآمد ناشی ازفروش'!S215</f>
        <v>-629525410</v>
      </c>
      <c r="R227" s="328">
        <f t="shared" si="25"/>
        <v>-15962533730</v>
      </c>
      <c r="S227" s="114"/>
      <c r="T227" s="327">
        <f>R227/درآمدها!$J$4</f>
        <v>1.308802054414163E-2</v>
      </c>
      <c r="U227" s="266"/>
      <c r="V227" s="329"/>
      <c r="W227" s="266"/>
      <c r="X227" s="329"/>
      <c r="Y227" s="329"/>
      <c r="Z227" s="266"/>
      <c r="AA227" s="266"/>
      <c r="AB227" s="266"/>
    </row>
    <row r="228" spans="1:28" s="133" customFormat="1" ht="42.75" customHeight="1">
      <c r="A228" s="65"/>
      <c r="B228" s="65"/>
      <c r="C228" s="324" t="s">
        <v>133</v>
      </c>
      <c r="D228" s="267"/>
      <c r="E228" s="69">
        <f>'درآمد سود سهام'!N91</f>
        <v>0</v>
      </c>
      <c r="F228" s="69"/>
      <c r="G228" s="69">
        <f>'درآمد ناشی از تغییر قیمت اوراق '!K218</f>
        <v>106730758</v>
      </c>
      <c r="H228" s="69">
        <f>'درآمد ناشی ازفروش'!K216</f>
        <v>535804644</v>
      </c>
      <c r="I228" s="325"/>
      <c r="J228" s="326">
        <f t="shared" si="26"/>
        <v>642535402</v>
      </c>
      <c r="K228" s="326"/>
      <c r="L228" s="327">
        <f t="shared" si="27"/>
        <v>-1.13436569215578E-3</v>
      </c>
      <c r="M228" s="267"/>
      <c r="N228" s="69">
        <v>0</v>
      </c>
      <c r="O228" s="69"/>
      <c r="P228" s="69">
        <f>'درآمد ناشی از تغییر قیمت اوراق '!R218</f>
        <v>3517873177</v>
      </c>
      <c r="Q228" s="69">
        <f>'درآمد ناشی ازفروش'!S216</f>
        <v>930289919</v>
      </c>
      <c r="R228" s="328">
        <f t="shared" si="25"/>
        <v>4448163096</v>
      </c>
      <c r="S228" s="114"/>
      <c r="T228" s="327">
        <f>R228/درآمدها!$J$4</f>
        <v>-3.6471434277834188E-3</v>
      </c>
      <c r="U228" s="266"/>
      <c r="V228" s="329"/>
      <c r="W228" s="266"/>
      <c r="X228" s="329"/>
      <c r="Y228" s="329"/>
      <c r="Z228" s="266"/>
      <c r="AA228" s="266"/>
      <c r="AB228" s="266"/>
    </row>
    <row r="229" spans="1:28" s="143" customFormat="1" ht="25.5" customHeight="1" thickBot="1">
      <c r="C229" s="324"/>
      <c r="D229" s="267"/>
      <c r="E229" s="144">
        <f>SUM(E11:E228)</f>
        <v>7901262290</v>
      </c>
      <c r="F229" s="144"/>
      <c r="G229" s="144">
        <f>SUM(G11:G228)</f>
        <v>-568561780558</v>
      </c>
      <c r="H229" s="144">
        <f>SUM(H11:H228)</f>
        <v>-15577466868</v>
      </c>
      <c r="I229" s="325"/>
      <c r="J229" s="145">
        <f>SUM(J11:J228)</f>
        <v>-576237985136</v>
      </c>
      <c r="K229" s="326"/>
      <c r="L229" s="219">
        <f>SUM(L11:L228)</f>
        <v>1.0173207559001558</v>
      </c>
      <c r="M229" s="267"/>
      <c r="N229" s="144">
        <f>SUM(N11:N228)</f>
        <v>258174353288</v>
      </c>
      <c r="O229" s="69">
        <v>258174353288</v>
      </c>
      <c r="P229" s="144">
        <f>SUM(P11:P228)</f>
        <v>-1454868231348</v>
      </c>
      <c r="Q229" s="144">
        <f>SUM(Q11:Q228)</f>
        <v>-55758291414</v>
      </c>
      <c r="R229" s="144">
        <f>SUM(R11:R228)</f>
        <v>-1252452169474</v>
      </c>
      <c r="S229" s="114"/>
      <c r="T229" s="219">
        <f>SUM(T11:T228)</f>
        <v>1.0269121432660211</v>
      </c>
      <c r="U229" s="330"/>
      <c r="V229" s="330"/>
      <c r="W229" s="330"/>
      <c r="X229" s="330"/>
      <c r="Y229" s="330"/>
      <c r="Z229" s="330"/>
      <c r="AA229" s="330"/>
      <c r="AB229" s="330"/>
    </row>
    <row r="230" spans="1:28" ht="25.5" customHeight="1" thickTop="1">
      <c r="I230" s="5"/>
      <c r="K230" s="187"/>
      <c r="M230" s="176"/>
      <c r="O230" s="5"/>
      <c r="P230" s="333"/>
      <c r="Q230" s="333"/>
      <c r="R230" s="333"/>
      <c r="S230" s="333"/>
    </row>
    <row r="231" spans="1:28" ht="33" hidden="1" customHeight="1" thickTop="1">
      <c r="P231" s="87"/>
      <c r="Q231" s="5"/>
      <c r="R231" s="5"/>
    </row>
    <row r="232" spans="1:28" s="107" customFormat="1" ht="24" hidden="1" customHeight="1" thickBot="1">
      <c r="E232" s="107">
        <v>0</v>
      </c>
      <c r="G232" s="107">
        <v>0</v>
      </c>
      <c r="H232" s="107">
        <v>0</v>
      </c>
      <c r="J232" s="107">
        <f>E232+G232+H232</f>
        <v>0</v>
      </c>
      <c r="N232" s="107">
        <f>'درآمد سود سهام'!T84</f>
        <v>258174353288</v>
      </c>
      <c r="P232" s="107">
        <f>'درآمد ناشی از تغییر قیمت اوراق '!R219</f>
        <v>-1454868231348</v>
      </c>
      <c r="Q232" s="107" t="e">
        <f>'درآمد ناشی ازفروش'!S217-'درآمد ناشی ازفروش'!#REF!</f>
        <v>#REF!</v>
      </c>
      <c r="R232" s="107" t="e">
        <f>N232+P232+Q232</f>
        <v>#REF!</v>
      </c>
    </row>
    <row r="233" spans="1:28" s="107" customFormat="1" ht="24" hidden="1" customHeight="1">
      <c r="E233" s="107">
        <v>0</v>
      </c>
      <c r="G233" s="107">
        <v>0</v>
      </c>
      <c r="H233" s="107">
        <f>H232-H229</f>
        <v>15577466868</v>
      </c>
      <c r="J233" s="107">
        <v>0</v>
      </c>
      <c r="N233" s="107">
        <f>N232-N229</f>
        <v>0</v>
      </c>
      <c r="P233" s="107">
        <f>P232-P229</f>
        <v>0</v>
      </c>
      <c r="Q233" s="107" t="e">
        <f>Q232-Q229</f>
        <v>#REF!</v>
      </c>
      <c r="R233" s="107" t="e">
        <f>R232-R229</f>
        <v>#REF!</v>
      </c>
    </row>
    <row r="237" spans="1:28" ht="29.4">
      <c r="H237" s="115"/>
    </row>
  </sheetData>
  <autoFilter ref="C10:T228" xr:uid="{00000000-0009-0000-0000-000009000000}">
    <sortState xmlns:xlrd2="http://schemas.microsoft.com/office/spreadsheetml/2017/richdata2" ref="C13:T210">
      <sortCondition ref="C10"/>
    </sortState>
  </autoFilter>
  <mergeCells count="19">
    <mergeCell ref="C1:T1"/>
    <mergeCell ref="C2:T2"/>
    <mergeCell ref="C3:T3"/>
    <mergeCell ref="E8:E9"/>
    <mergeCell ref="G8:G9"/>
    <mergeCell ref="H8:H9"/>
    <mergeCell ref="N8:N9"/>
    <mergeCell ref="P8:P9"/>
    <mergeCell ref="Q8:Q9"/>
    <mergeCell ref="J8:L9"/>
    <mergeCell ref="R8:T9"/>
    <mergeCell ref="C5:T5"/>
    <mergeCell ref="O8:O10"/>
    <mergeCell ref="I8:I10"/>
    <mergeCell ref="N7:T7"/>
    <mergeCell ref="E7:L7"/>
    <mergeCell ref="M8:M10"/>
    <mergeCell ref="C8:C10"/>
    <mergeCell ref="D8:D10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80" zoomScaleNormal="100" zoomScaleSheetLayoutView="80" workbookViewId="0">
      <selection activeCell="A12" sqref="A1:XFD12"/>
    </sheetView>
  </sheetViews>
  <sheetFormatPr defaultColWidth="9.109375" defaultRowHeight="21"/>
  <cols>
    <col min="1" max="1" width="34.44140625" style="3" bestFit="1" customWidth="1"/>
    <col min="2" max="2" width="0.44140625" style="3" customWidth="1"/>
    <col min="3" max="3" width="18.109375" style="3" bestFit="1" customWidth="1"/>
    <col min="4" max="4" width="0.6640625" style="3" customWidth="1"/>
    <col min="5" max="5" width="20" style="3" bestFit="1" customWidth="1"/>
    <col min="6" max="6" width="0.5546875" style="3" customWidth="1"/>
    <col min="7" max="7" width="17" style="3" bestFit="1" customWidth="1"/>
    <col min="8" max="8" width="0.5546875" style="3" customWidth="1"/>
    <col min="9" max="9" width="20.44140625" style="3" bestFit="1" customWidth="1"/>
    <col min="10" max="10" width="0.44140625" style="3" customWidth="1"/>
    <col min="11" max="11" width="18.109375" style="3" bestFit="1" customWidth="1"/>
    <col min="12" max="12" width="0.5546875" style="3" customWidth="1"/>
    <col min="13" max="13" width="17.6640625" style="3" bestFit="1" customWidth="1"/>
    <col min="14" max="14" width="0.88671875" style="3" customWidth="1"/>
    <col min="15" max="15" width="19.33203125" style="3" bestFit="1" customWidth="1"/>
    <col min="16" max="16" width="0.5546875" style="3" customWidth="1"/>
    <col min="17" max="17" width="19.33203125" style="3" bestFit="1" customWidth="1"/>
    <col min="18" max="18" width="9.109375" style="3"/>
    <col min="19" max="19" width="12.6640625" style="3" bestFit="1" customWidth="1"/>
    <col min="20" max="16384" width="9.109375" style="3"/>
  </cols>
  <sheetData>
    <row r="1" spans="1:17" s="194" customFormat="1" ht="21" customHeight="1">
      <c r="A1" s="273" t="s">
        <v>87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s="194" customFormat="1" ht="18" customHeight="1">
      <c r="A2" s="273" t="s">
        <v>53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17" s="194" customFormat="1" ht="19.5" customHeight="1">
      <c r="A3" s="273" t="str">
        <f>' سهام'!A3:W3</f>
        <v>برای ماه منتهی به 1402/05/31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17" s="194" customFormat="1">
      <c r="A4" s="224" t="s">
        <v>29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17" s="194" customFormat="1" ht="4.5" customHeigh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</row>
    <row r="6" spans="1:17" s="194" customFormat="1" ht="22.5" customHeight="1" thickBot="1">
      <c r="A6" s="335"/>
      <c r="B6" s="336"/>
      <c r="C6" s="337" t="str">
        <f>'درآمد سرمایه گذاری در سهام '!E7</f>
        <v>طی  مرداد ماه</v>
      </c>
      <c r="D6" s="337"/>
      <c r="E6" s="337"/>
      <c r="F6" s="337"/>
      <c r="G6" s="337"/>
      <c r="H6" s="337"/>
      <c r="I6" s="337"/>
      <c r="J6" s="230"/>
      <c r="K6" s="338" t="s">
        <v>560</v>
      </c>
      <c r="L6" s="337"/>
      <c r="M6" s="337"/>
      <c r="N6" s="337"/>
      <c r="O6" s="337"/>
      <c r="P6" s="337"/>
      <c r="Q6" s="337"/>
    </row>
    <row r="7" spans="1:17" s="194" customFormat="1" ht="15.75" customHeight="1">
      <c r="A7" s="339"/>
      <c r="B7" s="340"/>
      <c r="C7" s="341" t="s">
        <v>15</v>
      </c>
      <c r="D7" s="341"/>
      <c r="E7" s="341" t="s">
        <v>13</v>
      </c>
      <c r="F7" s="339"/>
      <c r="G7" s="341" t="s">
        <v>14</v>
      </c>
      <c r="H7" s="339"/>
      <c r="I7" s="341" t="s">
        <v>2</v>
      </c>
      <c r="J7" s="342"/>
      <c r="K7" s="341" t="s">
        <v>15</v>
      </c>
      <c r="L7" s="341"/>
      <c r="M7" s="341" t="s">
        <v>13</v>
      </c>
      <c r="N7" s="339"/>
      <c r="O7" s="341" t="s">
        <v>14</v>
      </c>
      <c r="P7" s="339"/>
      <c r="Q7" s="341" t="s">
        <v>2</v>
      </c>
    </row>
    <row r="8" spans="1:17" s="194" customFormat="1" ht="12" customHeight="1">
      <c r="A8" s="340"/>
      <c r="B8" s="340"/>
      <c r="C8" s="343"/>
      <c r="D8" s="343"/>
      <c r="E8" s="343"/>
      <c r="F8" s="340"/>
      <c r="G8" s="343"/>
      <c r="H8" s="340"/>
      <c r="I8" s="343"/>
      <c r="J8" s="342"/>
      <c r="K8" s="343"/>
      <c r="L8" s="343"/>
      <c r="M8" s="343"/>
      <c r="N8" s="340"/>
      <c r="O8" s="343"/>
      <c r="P8" s="340"/>
      <c r="Q8" s="343"/>
    </row>
    <row r="9" spans="1:17" s="194" customFormat="1" ht="14.25" customHeight="1" thickBot="1">
      <c r="A9" s="340"/>
      <c r="B9" s="340"/>
      <c r="C9" s="344" t="s">
        <v>60</v>
      </c>
      <c r="D9" s="343"/>
      <c r="E9" s="344" t="s">
        <v>57</v>
      </c>
      <c r="F9" s="340"/>
      <c r="G9" s="344" t="s">
        <v>58</v>
      </c>
      <c r="H9" s="340"/>
      <c r="I9" s="337"/>
      <c r="J9" s="345"/>
      <c r="K9" s="344" t="s">
        <v>60</v>
      </c>
      <c r="L9" s="343"/>
      <c r="M9" s="344" t="s">
        <v>57</v>
      </c>
      <c r="N9" s="340"/>
      <c r="O9" s="344" t="s">
        <v>58</v>
      </c>
      <c r="P9" s="340"/>
      <c r="Q9" s="337"/>
    </row>
    <row r="10" spans="1:17" s="194" customFormat="1" ht="21" customHeight="1">
      <c r="A10" s="346" t="s">
        <v>407</v>
      </c>
      <c r="B10" s="262"/>
      <c r="C10" s="25">
        <v>0</v>
      </c>
      <c r="D10" s="25"/>
      <c r="E10" s="25">
        <v>0</v>
      </c>
      <c r="F10" s="25"/>
      <c r="G10" s="25">
        <v>0</v>
      </c>
      <c r="H10" s="25"/>
      <c r="I10" s="25">
        <f>C10+E10+G10</f>
        <v>0</v>
      </c>
      <c r="J10" s="25"/>
      <c r="K10" s="25">
        <v>0</v>
      </c>
      <c r="L10" s="25"/>
      <c r="M10" s="25">
        <v>0</v>
      </c>
      <c r="N10" s="25"/>
      <c r="O10" s="25">
        <v>0</v>
      </c>
      <c r="P10" s="25">
        <v>1228793</v>
      </c>
      <c r="Q10" s="25">
        <f>O10+M10+K10</f>
        <v>0</v>
      </c>
    </row>
    <row r="11" spans="1:17" s="194" customFormat="1" ht="21" customHeight="1" thickBot="1">
      <c r="A11" s="347" t="s">
        <v>2</v>
      </c>
      <c r="B11" s="348"/>
      <c r="C11" s="43">
        <f>SUM(C10:C10)</f>
        <v>0</v>
      </c>
      <c r="D11" s="44" t="e">
        <f>SUM(#REF!)</f>
        <v>#REF!</v>
      </c>
      <c r="E11" s="43">
        <f>SUM(E10:E10)</f>
        <v>0</v>
      </c>
      <c r="F11" s="44" t="e">
        <f>SUM(#REF!)</f>
        <v>#REF!</v>
      </c>
      <c r="G11" s="43">
        <f>SUM(G10:G10)</f>
        <v>0</v>
      </c>
      <c r="H11" s="44" t="e">
        <f>SUM(#REF!)</f>
        <v>#REF!</v>
      </c>
      <c r="I11" s="43">
        <f>SUM(I10:I10)</f>
        <v>0</v>
      </c>
      <c r="J11" s="44" t="e">
        <f>SUM(#REF!)</f>
        <v>#REF!</v>
      </c>
      <c r="K11" s="43">
        <v>0</v>
      </c>
      <c r="L11" s="44" t="e">
        <v>#REF!</v>
      </c>
      <c r="M11" s="43">
        <f>SUM(M10)</f>
        <v>0</v>
      </c>
      <c r="N11" s="44" t="e">
        <v>#REF!</v>
      </c>
      <c r="O11" s="43">
        <f>SUM(O10)</f>
        <v>0</v>
      </c>
      <c r="P11" s="44" t="e">
        <v>#REF!</v>
      </c>
      <c r="Q11" s="43">
        <f>SUM(Q10)</f>
        <v>0</v>
      </c>
    </row>
    <row r="12" spans="1:17" s="194" customFormat="1" ht="21.6" thickTop="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</row>
    <row r="13" spans="1:17">
      <c r="I13" s="30"/>
      <c r="O13" s="45"/>
      <c r="Q13" s="45"/>
    </row>
    <row r="14" spans="1:17">
      <c r="O14" s="30"/>
      <c r="Q14" s="30"/>
    </row>
    <row r="15" spans="1:17">
      <c r="I15" s="30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2"/>
  <sheetViews>
    <sheetView rightToLeft="1" view="pageBreakPreview" zoomScale="106" zoomScaleNormal="100" zoomScaleSheetLayoutView="106" workbookViewId="0">
      <selection activeCell="M1" sqref="A1:M1048576"/>
    </sheetView>
  </sheetViews>
  <sheetFormatPr defaultColWidth="9.109375" defaultRowHeight="21"/>
  <cols>
    <col min="1" max="1" width="32.109375" style="194" customWidth="1"/>
    <col min="2" max="2" width="0.6640625" style="194" customWidth="1"/>
    <col min="3" max="3" width="22.88671875" style="194" customWidth="1"/>
    <col min="4" max="4" width="0.6640625" style="194" customWidth="1"/>
    <col min="5" max="5" width="18.44140625" style="26" customWidth="1"/>
    <col min="6" max="6" width="1.44140625" style="26" customWidth="1"/>
    <col min="7" max="7" width="21.6640625" style="26" customWidth="1"/>
    <col min="8" max="8" width="1.44140625" style="26" customWidth="1"/>
    <col min="9" max="9" width="26.109375" style="26" customWidth="1"/>
    <col min="10" max="10" width="1.33203125" style="194" customWidth="1"/>
    <col min="11" max="11" width="22" style="194" customWidth="1"/>
    <col min="12" max="12" width="0.6640625" style="194" customWidth="1"/>
    <col min="13" max="13" width="9.109375" style="194"/>
    <col min="14" max="16384" width="9.109375" style="3"/>
  </cols>
  <sheetData>
    <row r="1" spans="1:12" ht="21.6">
      <c r="A1" s="273" t="s">
        <v>84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</row>
    <row r="2" spans="1:12" ht="21.6">
      <c r="A2" s="273" t="s">
        <v>53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21.6">
      <c r="A3" s="273" t="str">
        <f>' سهام'!A3:W3</f>
        <v>برای ماه منتهی به 1402/05/31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</row>
    <row r="4" spans="1:12">
      <c r="A4" s="224" t="s">
        <v>30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 ht="21.6" thickBot="1">
      <c r="A5" s="226"/>
      <c r="B5" s="226"/>
      <c r="C5" s="226"/>
      <c r="D5" s="225"/>
      <c r="E5" s="17"/>
      <c r="F5" s="17"/>
      <c r="G5" s="17"/>
      <c r="H5" s="17"/>
      <c r="I5" s="17"/>
      <c r="J5" s="226"/>
      <c r="K5" s="226"/>
      <c r="L5" s="226"/>
    </row>
    <row r="6" spans="1:12" ht="37.5" customHeight="1" thickBot="1">
      <c r="A6" s="349" t="s">
        <v>20</v>
      </c>
      <c r="B6" s="349"/>
      <c r="C6" s="349"/>
      <c r="D6" s="230"/>
      <c r="E6" s="174" t="s">
        <v>557</v>
      </c>
      <c r="F6" s="174"/>
      <c r="G6" s="174"/>
      <c r="H6" s="174"/>
      <c r="I6" s="349" t="s">
        <v>558</v>
      </c>
      <c r="J6" s="349"/>
      <c r="K6" s="349"/>
      <c r="L6" s="349"/>
    </row>
    <row r="7" spans="1:12" ht="37.200000000000003">
      <c r="A7" s="350" t="s">
        <v>16</v>
      </c>
      <c r="B7" s="230"/>
      <c r="C7" s="350" t="s">
        <v>9</v>
      </c>
      <c r="D7" s="342"/>
      <c r="E7" s="46" t="s">
        <v>17</v>
      </c>
      <c r="F7" s="47"/>
      <c r="G7" s="46" t="s">
        <v>18</v>
      </c>
      <c r="H7" s="48"/>
      <c r="I7" s="46" t="s">
        <v>17</v>
      </c>
      <c r="J7" s="230"/>
      <c r="K7" s="350" t="s">
        <v>18</v>
      </c>
      <c r="L7" s="230"/>
    </row>
    <row r="8" spans="1:12" ht="27" customHeight="1">
      <c r="A8" s="351" t="s">
        <v>217</v>
      </c>
      <c r="B8" s="262"/>
      <c r="C8" s="247" t="s">
        <v>218</v>
      </c>
      <c r="D8" s="262"/>
      <c r="E8" s="21">
        <v>138906265</v>
      </c>
      <c r="F8" s="262"/>
      <c r="G8" s="352">
        <f>E8/$E$11</f>
        <v>0.9999579302334255</v>
      </c>
      <c r="H8" s="262"/>
      <c r="I8" s="21">
        <v>155966787</v>
      </c>
      <c r="J8" s="262"/>
      <c r="K8" s="352">
        <f>I8/$I$11</f>
        <v>0.99992522043958498</v>
      </c>
      <c r="L8" s="230"/>
    </row>
    <row r="9" spans="1:12" ht="27" customHeight="1">
      <c r="A9" s="351" t="s">
        <v>405</v>
      </c>
      <c r="B9" s="262" t="s">
        <v>406</v>
      </c>
      <c r="C9" s="353" t="s">
        <v>406</v>
      </c>
      <c r="D9" s="262"/>
      <c r="E9" s="21">
        <v>1663</v>
      </c>
      <c r="F9" s="262"/>
      <c r="G9" s="352">
        <f t="shared" ref="G9:G10" si="0">E9/$E$11</f>
        <v>1.1971598530693965E-5</v>
      </c>
      <c r="H9" s="262"/>
      <c r="I9" s="21">
        <v>3319</v>
      </c>
      <c r="J9" s="262"/>
      <c r="K9" s="352">
        <f t="shared" ref="K9:K10" si="1">I9/$I$11</f>
        <v>2.1278580334151413E-5</v>
      </c>
      <c r="L9" s="230"/>
    </row>
    <row r="10" spans="1:12" ht="27" customHeight="1" thickBot="1">
      <c r="A10" s="351" t="s">
        <v>415</v>
      </c>
      <c r="B10" s="262" t="s">
        <v>416</v>
      </c>
      <c r="C10" s="247" t="s">
        <v>416</v>
      </c>
      <c r="D10" s="262"/>
      <c r="E10" s="21">
        <v>4181</v>
      </c>
      <c r="F10" s="262"/>
      <c r="G10" s="352">
        <f t="shared" si="0"/>
        <v>3.009816804379523E-5</v>
      </c>
      <c r="H10" s="262"/>
      <c r="I10" s="21">
        <v>8345</v>
      </c>
      <c r="J10" s="262"/>
      <c r="K10" s="352">
        <f t="shared" si="1"/>
        <v>5.3500980080895916E-5</v>
      </c>
      <c r="L10" s="230"/>
    </row>
    <row r="11" spans="1:12" ht="21.6" thickBot="1">
      <c r="A11" s="347" t="s">
        <v>2</v>
      </c>
      <c r="B11" s="348"/>
      <c r="D11" s="354"/>
      <c r="E11" s="146">
        <f>SUM(E8:E10)</f>
        <v>138912109</v>
      </c>
      <c r="F11" s="262"/>
      <c r="G11" s="49">
        <f>SUM(G8:G10)</f>
        <v>1</v>
      </c>
      <c r="H11" s="262"/>
      <c r="I11" s="146">
        <f>SUM(I8:I10)</f>
        <v>155978451</v>
      </c>
      <c r="J11" s="262"/>
      <c r="K11" s="49">
        <f>SUM(K8:K10)</f>
        <v>1</v>
      </c>
      <c r="L11" s="230"/>
    </row>
    <row r="12" spans="1:12" ht="21.6" thickTop="1">
      <c r="F12" s="262"/>
      <c r="H12" s="262"/>
      <c r="J12" s="262"/>
    </row>
  </sheetData>
  <autoFilter ref="A7:L7" xr:uid="{00000000-0009-0000-0000-00000B000000}">
    <sortState xmlns:xlrd2="http://schemas.microsoft.com/office/spreadsheetml/2017/richdata2" ref="A8:L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rightToLeft="1" view="pageBreakPreview" zoomScaleNormal="100" zoomScaleSheetLayoutView="100" workbookViewId="0">
      <selection activeCell="E4" sqref="A1:E1048576"/>
    </sheetView>
  </sheetViews>
  <sheetFormatPr defaultColWidth="9.109375" defaultRowHeight="18"/>
  <cols>
    <col min="1" max="1" width="32.44140625" style="225" customWidth="1"/>
    <col min="2" max="2" width="1.44140625" style="225" customWidth="1"/>
    <col min="3" max="3" width="19" style="225" bestFit="1" customWidth="1"/>
    <col min="4" max="4" width="0.88671875" style="225" customWidth="1"/>
    <col min="5" max="5" width="19" style="225" bestFit="1" customWidth="1"/>
    <col min="6" max="6" width="10.6640625" style="4" bestFit="1" customWidth="1"/>
    <col min="7" max="16384" width="9.109375" style="4"/>
  </cols>
  <sheetData>
    <row r="1" spans="1:6" s="2" customFormat="1" ht="18.600000000000001">
      <c r="A1" s="222" t="s">
        <v>84</v>
      </c>
      <c r="B1" s="222"/>
      <c r="C1" s="222"/>
      <c r="D1" s="222"/>
      <c r="E1" s="222"/>
    </row>
    <row r="2" spans="1:6" s="2" customFormat="1" ht="18.600000000000001">
      <c r="A2" s="222" t="s">
        <v>53</v>
      </c>
      <c r="B2" s="222"/>
      <c r="C2" s="222"/>
      <c r="D2" s="222"/>
      <c r="E2" s="222"/>
    </row>
    <row r="3" spans="1:6" s="2" customFormat="1" ht="18.600000000000001">
      <c r="A3" s="222" t="str">
        <f>' سهام'!A3:W3</f>
        <v>برای ماه منتهی به 1402/05/31</v>
      </c>
      <c r="B3" s="222"/>
      <c r="C3" s="222"/>
      <c r="D3" s="222"/>
      <c r="E3" s="222"/>
    </row>
    <row r="4" spans="1:6" s="2" customFormat="1" ht="18.600000000000001">
      <c r="A4" s="355"/>
      <c r="B4" s="355"/>
      <c r="C4" s="355"/>
      <c r="D4" s="355"/>
      <c r="E4" s="355"/>
    </row>
    <row r="5" spans="1:6" ht="18.600000000000001">
      <c r="A5" s="224" t="s">
        <v>31</v>
      </c>
      <c r="B5" s="224"/>
      <c r="C5" s="224"/>
      <c r="D5" s="224"/>
      <c r="E5" s="224"/>
    </row>
    <row r="6" spans="1:6" ht="37.799999999999997" thickBot="1">
      <c r="A6" s="335"/>
      <c r="B6" s="336"/>
      <c r="C6" s="356" t="s">
        <v>557</v>
      </c>
      <c r="D6" s="230"/>
      <c r="E6" s="356" t="s">
        <v>560</v>
      </c>
    </row>
    <row r="7" spans="1:6" ht="16.5" customHeight="1">
      <c r="A7" s="339"/>
      <c r="B7" s="340"/>
      <c r="C7" s="341" t="s">
        <v>6</v>
      </c>
      <c r="D7" s="342"/>
      <c r="E7" s="341" t="s">
        <v>6</v>
      </c>
    </row>
    <row r="8" spans="1:6" ht="18.600000000000001" thickBot="1">
      <c r="A8" s="340"/>
      <c r="B8" s="340"/>
      <c r="C8" s="337"/>
      <c r="D8" s="345"/>
      <c r="E8" s="337"/>
    </row>
    <row r="9" spans="1:6">
      <c r="A9" s="357" t="s">
        <v>219</v>
      </c>
      <c r="B9" s="262"/>
      <c r="C9" s="21">
        <v>6690683238</v>
      </c>
      <c r="D9" s="21"/>
      <c r="E9" s="21">
        <v>15480198010</v>
      </c>
      <c r="F9" s="22"/>
    </row>
    <row r="10" spans="1:6" ht="25.95" customHeight="1">
      <c r="A10" s="357" t="s">
        <v>82</v>
      </c>
      <c r="B10" s="262"/>
      <c r="C10" s="21">
        <v>183094164</v>
      </c>
      <c r="D10" s="21"/>
      <c r="E10" s="21">
        <v>771726681</v>
      </c>
      <c r="F10" s="22"/>
    </row>
    <row r="11" spans="1:6" ht="18.600000000000001" thickBot="1">
      <c r="A11" s="358" t="s">
        <v>2</v>
      </c>
      <c r="B11" s="230"/>
      <c r="C11" s="146">
        <f>SUM(C9:C10)</f>
        <v>6873777402</v>
      </c>
      <c r="D11" s="21"/>
      <c r="E11" s="146">
        <f>SUM(E9:E10)</f>
        <v>16251924691</v>
      </c>
    </row>
    <row r="12" spans="1:6" ht="18.600000000000001" thickTop="1">
      <c r="D12" s="21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2023-08-30T05:48:08Z</dcterms:modified>
</cp:coreProperties>
</file>