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.samaee\Desktop\"/>
    </mc:Choice>
  </mc:AlternateContent>
  <xr:revisionPtr revIDLastSave="0" documentId="13_ncr:1_{E5243B46-3BB3-4355-A1E7-34C600CB2D5F}" xr6:coauthVersionLast="47" xr6:coauthVersionMax="47" xr10:uidLastSave="{00000000-0000-0000-0000-000000000000}"/>
  <bookViews>
    <workbookView xWindow="-108" yWindow="-108" windowWidth="23256" windowHeight="12576" tabRatio="927" firstSheet="6" activeTab="12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سهام'!$A$9:$W$228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'!$C$10:$T$238</definedName>
    <definedName name="_xlnm._FilterDatabase" localSheetId="6" hidden="1">'درآمد سود سهام'!$A$7:$T$7</definedName>
    <definedName name="_xlnm._FilterDatabase" localSheetId="8" hidden="1">'درآمد ناشی از تغییر قیمت اوراق '!$C$6:$R$227</definedName>
    <definedName name="_xlnm._FilterDatabase" localSheetId="7" hidden="1">'درآمد ناشی ازفروش'!$C$7:$S$217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a">'درآمد ناشی از تغییر قیمت اوراق '!$B$7:$R$227</definedName>
    <definedName name="b">'درآمد ناشی ازفروش'!$B$8:$S$217</definedName>
    <definedName name="_xlnm.Print_Area" localSheetId="1">' سهام'!$A$1:$W$228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'!$C$1:$T$239</definedName>
    <definedName name="_xlnm.Print_Area" localSheetId="6">'درآمد سود سهام'!$A$1:$T$90</definedName>
    <definedName name="_xlnm.Print_Area" localSheetId="8">'درآمد ناشی از تغییر قیمت اوراق '!$C$1:$S$230</definedName>
    <definedName name="_xlnm.Print_Area" localSheetId="7">'درآمد ناشی ازفروش'!$C$1:$S$221</definedName>
    <definedName name="_xlnm.Print_Area" localSheetId="4">درآمدها!$A$1:$I$11</definedName>
    <definedName name="_xlnm.Print_Area" localSheetId="0">روکش!$B$1:$K$44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'!$B$7:$R$185</definedName>
    <definedName name="درآمدسودسهام">'درآمد سود سهام'!$A$8:$T$88</definedName>
    <definedName name="سود">'درآمد سود سهام'!$A$8:$T$71</definedName>
    <definedName name="فروش">'درآمد ناشی ازفروش'!$B$8:$S$217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5" l="1"/>
  <c r="T86" i="18"/>
  <c r="N230" i="5" s="1"/>
  <c r="I19" i="1"/>
  <c r="I63" i="1"/>
  <c r="I65" i="1"/>
  <c r="I98" i="1"/>
  <c r="I114" i="1"/>
  <c r="E11" i="8"/>
  <c r="C11" i="8"/>
  <c r="K9" i="7"/>
  <c r="I11" i="7"/>
  <c r="K10" i="7" s="1"/>
  <c r="E11" i="7"/>
  <c r="G9" i="7" s="1"/>
  <c r="R97" i="5"/>
  <c r="T97" i="5" s="1"/>
  <c r="J72" i="5"/>
  <c r="L72" i="5" s="1"/>
  <c r="J80" i="5"/>
  <c r="L80" i="5" s="1"/>
  <c r="J236" i="5"/>
  <c r="L236" i="5" s="1"/>
  <c r="P227" i="14"/>
  <c r="N227" i="14"/>
  <c r="I227" i="14"/>
  <c r="G227" i="14"/>
  <c r="Q217" i="15"/>
  <c r="O217" i="15"/>
  <c r="I217" i="15"/>
  <c r="G217" i="15"/>
  <c r="T9" i="18"/>
  <c r="T10" i="18"/>
  <c r="N17" i="5" s="1"/>
  <c r="V17" i="5" s="1"/>
  <c r="T11" i="18"/>
  <c r="N18" i="5" s="1"/>
  <c r="T12" i="18"/>
  <c r="T13" i="18"/>
  <c r="T14" i="18"/>
  <c r="N23" i="5" s="1"/>
  <c r="V23" i="5" s="1"/>
  <c r="T15" i="18"/>
  <c r="N24" i="5" s="1"/>
  <c r="T16" i="18"/>
  <c r="T17" i="18"/>
  <c r="N29" i="5" s="1"/>
  <c r="T18" i="18"/>
  <c r="N30" i="5" s="1"/>
  <c r="V30" i="5" s="1"/>
  <c r="T19" i="18"/>
  <c r="N34" i="5" s="1"/>
  <c r="V34" i="5" s="1"/>
  <c r="T20" i="18"/>
  <c r="N35" i="5" s="1"/>
  <c r="T21" i="18"/>
  <c r="T22" i="18"/>
  <c r="T23" i="18"/>
  <c r="N46" i="5" s="1"/>
  <c r="T24" i="18"/>
  <c r="T25" i="18"/>
  <c r="N53" i="5" s="1"/>
  <c r="V53" i="5" s="1"/>
  <c r="T26" i="18"/>
  <c r="N55" i="5" s="1"/>
  <c r="V55" i="5" s="1"/>
  <c r="T27" i="18"/>
  <c r="N67" i="5" s="1"/>
  <c r="V67" i="5" s="1"/>
  <c r="T28" i="18"/>
  <c r="T29" i="18"/>
  <c r="T30" i="18"/>
  <c r="T31" i="18"/>
  <c r="N83" i="5" s="1"/>
  <c r="N91" i="5"/>
  <c r="T33" i="18"/>
  <c r="T34" i="18"/>
  <c r="T35" i="18"/>
  <c r="N96" i="5" s="1"/>
  <c r="T36" i="18"/>
  <c r="T37" i="18"/>
  <c r="T38" i="18"/>
  <c r="N104" i="5" s="1"/>
  <c r="T39" i="18"/>
  <c r="N105" i="5" s="1"/>
  <c r="V105" i="5" s="1"/>
  <c r="T40" i="18"/>
  <c r="T41" i="18"/>
  <c r="N109" i="5" s="1"/>
  <c r="V109" i="5" s="1"/>
  <c r="T42" i="18"/>
  <c r="N112" i="5" s="1"/>
  <c r="T43" i="18"/>
  <c r="N118" i="5" s="1"/>
  <c r="V118" i="5" s="1"/>
  <c r="T44" i="18"/>
  <c r="T45" i="18"/>
  <c r="T46" i="18"/>
  <c r="N124" i="5" s="1"/>
  <c r="V124" i="5" s="1"/>
  <c r="T47" i="18"/>
  <c r="T48" i="18"/>
  <c r="T49" i="18"/>
  <c r="N131" i="5" s="1"/>
  <c r="T50" i="18"/>
  <c r="N132" i="5" s="1"/>
  <c r="V132" i="5" s="1"/>
  <c r="T51" i="18"/>
  <c r="N134" i="5" s="1"/>
  <c r="V134" i="5" s="1"/>
  <c r="T52" i="18"/>
  <c r="T53" i="18"/>
  <c r="T54" i="18"/>
  <c r="N150" i="5" s="1"/>
  <c r="V150" i="5" s="1"/>
  <c r="T55" i="18"/>
  <c r="N159" i="5" s="1"/>
  <c r="T56" i="18"/>
  <c r="N163" i="5" s="1"/>
  <c r="T57" i="18"/>
  <c r="T58" i="18"/>
  <c r="N167" i="5" s="1"/>
  <c r="V167" i="5" s="1"/>
  <c r="T59" i="18"/>
  <c r="N173" i="5" s="1"/>
  <c r="T60" i="18"/>
  <c r="T61" i="18"/>
  <c r="N176" i="5" s="1"/>
  <c r="V176" i="5" s="1"/>
  <c r="T62" i="18"/>
  <c r="N177" i="5" s="1"/>
  <c r="V177" i="5" s="1"/>
  <c r="T63" i="18"/>
  <c r="N178" i="5" s="1"/>
  <c r="V178" i="5" s="1"/>
  <c r="T64" i="18"/>
  <c r="T65" i="18"/>
  <c r="T66" i="18"/>
  <c r="N182" i="5" s="1"/>
  <c r="V182" i="5" s="1"/>
  <c r="T67" i="18"/>
  <c r="N184" i="5" s="1"/>
  <c r="V184" i="5" s="1"/>
  <c r="T68" i="18"/>
  <c r="N185" i="5" s="1"/>
  <c r="V185" i="5" s="1"/>
  <c r="T69" i="18"/>
  <c r="T70" i="18"/>
  <c r="T71" i="18"/>
  <c r="N192" i="5" s="1"/>
  <c r="V192" i="5" s="1"/>
  <c r="T72" i="18"/>
  <c r="T73" i="18"/>
  <c r="N195" i="5" s="1"/>
  <c r="T74" i="18"/>
  <c r="N202" i="5" s="1"/>
  <c r="T75" i="18"/>
  <c r="N203" i="5" s="1"/>
  <c r="T76" i="18"/>
  <c r="T77" i="18"/>
  <c r="T78" i="18"/>
  <c r="T79" i="18"/>
  <c r="N211" i="5" s="1"/>
  <c r="T80" i="18"/>
  <c r="N214" i="5" s="1"/>
  <c r="V214" i="5" s="1"/>
  <c r="T81" i="18"/>
  <c r="T82" i="18"/>
  <c r="N220" i="5" s="1"/>
  <c r="T83" i="18"/>
  <c r="N227" i="5" s="1"/>
  <c r="T84" i="18"/>
  <c r="T85" i="18"/>
  <c r="N229" i="5" s="1"/>
  <c r="T87" i="18"/>
  <c r="T88" i="18"/>
  <c r="T8" i="18"/>
  <c r="N9" i="18"/>
  <c r="E14" i="5" s="1"/>
  <c r="N10" i="18"/>
  <c r="E17" i="5" s="1"/>
  <c r="N11" i="18"/>
  <c r="N12" i="18"/>
  <c r="N13" i="18"/>
  <c r="N14" i="18"/>
  <c r="E23" i="5" s="1"/>
  <c r="N15" i="18"/>
  <c r="N16" i="18"/>
  <c r="E25" i="5" s="1"/>
  <c r="N17" i="18"/>
  <c r="E27" i="5" s="1"/>
  <c r="N18" i="18"/>
  <c r="E28" i="5" s="1"/>
  <c r="N19" i="18"/>
  <c r="E29" i="5" s="1"/>
  <c r="N20" i="18"/>
  <c r="E35" i="5" s="1"/>
  <c r="N21" i="18"/>
  <c r="E39" i="5" s="1"/>
  <c r="N22" i="18"/>
  <c r="E40" i="5" s="1"/>
  <c r="N23" i="18"/>
  <c r="N24" i="18"/>
  <c r="N25" i="18"/>
  <c r="E53" i="5" s="1"/>
  <c r="N26" i="18"/>
  <c r="E55" i="5" s="1"/>
  <c r="N27" i="18"/>
  <c r="N28" i="18"/>
  <c r="N29" i="18"/>
  <c r="N30" i="18"/>
  <c r="E78" i="5" s="1"/>
  <c r="N31" i="18"/>
  <c r="E50" i="5" s="1"/>
  <c r="N32" i="18"/>
  <c r="E91" i="5" s="1"/>
  <c r="N33" i="18"/>
  <c r="E92" i="5" s="1"/>
  <c r="N34" i="18"/>
  <c r="E94" i="5" s="1"/>
  <c r="N35" i="18"/>
  <c r="N36" i="18"/>
  <c r="N37" i="18"/>
  <c r="E100" i="5" s="1"/>
  <c r="N38" i="18"/>
  <c r="E104" i="5" s="1"/>
  <c r="N39" i="18"/>
  <c r="N40" i="18"/>
  <c r="N41" i="18"/>
  <c r="N42" i="18"/>
  <c r="E112" i="5" s="1"/>
  <c r="N43" i="18"/>
  <c r="N44" i="18"/>
  <c r="E119" i="5" s="1"/>
  <c r="N45" i="18"/>
  <c r="E123" i="5" s="1"/>
  <c r="N46" i="18"/>
  <c r="E124" i="5" s="1"/>
  <c r="N47" i="18"/>
  <c r="N48" i="18"/>
  <c r="E128" i="5" s="1"/>
  <c r="N49" i="18"/>
  <c r="E131" i="5" s="1"/>
  <c r="N50" i="18"/>
  <c r="E132" i="5" s="1"/>
  <c r="N51" i="18"/>
  <c r="N52" i="18"/>
  <c r="N53" i="18"/>
  <c r="N54" i="18"/>
  <c r="E149" i="5" s="1"/>
  <c r="N55" i="18"/>
  <c r="E148" i="5" s="1"/>
  <c r="N56" i="18"/>
  <c r="E162" i="5" s="1"/>
  <c r="N57" i="18"/>
  <c r="E163" i="5" s="1"/>
  <c r="N58" i="18"/>
  <c r="E166" i="5" s="1"/>
  <c r="N59" i="18"/>
  <c r="N60" i="18"/>
  <c r="N61" i="18"/>
  <c r="N62" i="18"/>
  <c r="E176" i="5" s="1"/>
  <c r="N63" i="18"/>
  <c r="N64" i="18"/>
  <c r="N65" i="18"/>
  <c r="E180" i="5" s="1"/>
  <c r="N66" i="18"/>
  <c r="E161" i="5" s="1"/>
  <c r="N67" i="18"/>
  <c r="N68" i="18"/>
  <c r="N69" i="18"/>
  <c r="N70" i="18"/>
  <c r="N71" i="18"/>
  <c r="N72" i="18"/>
  <c r="N73" i="18"/>
  <c r="N74" i="18"/>
  <c r="E201" i="5" s="1"/>
  <c r="N75" i="18"/>
  <c r="N76" i="18"/>
  <c r="N77" i="18"/>
  <c r="N78" i="18"/>
  <c r="E208" i="5" s="1"/>
  <c r="N79" i="18"/>
  <c r="E210" i="5" s="1"/>
  <c r="N80" i="18"/>
  <c r="E213" i="5" s="1"/>
  <c r="N81" i="18"/>
  <c r="N82" i="18"/>
  <c r="E225" i="5" s="1"/>
  <c r="N83" i="18"/>
  <c r="N84" i="18"/>
  <c r="N85" i="18"/>
  <c r="E222" i="5" s="1"/>
  <c r="N86" i="18"/>
  <c r="E229" i="5" s="1"/>
  <c r="N87" i="18"/>
  <c r="N88" i="18"/>
  <c r="N8" i="18"/>
  <c r="E13" i="5" s="1"/>
  <c r="R89" i="18"/>
  <c r="P89" i="18"/>
  <c r="L89" i="18"/>
  <c r="J89" i="18"/>
  <c r="Q8" i="13"/>
  <c r="Q9" i="13"/>
  <c r="Q7" i="13"/>
  <c r="K8" i="13"/>
  <c r="K9" i="13"/>
  <c r="K7" i="13"/>
  <c r="O10" i="13"/>
  <c r="M10" i="13"/>
  <c r="I10" i="13"/>
  <c r="G10" i="13"/>
  <c r="I8" i="11"/>
  <c r="O12" i="2"/>
  <c r="M12" i="2"/>
  <c r="K12" i="2"/>
  <c r="U228" i="1"/>
  <c r="S228" i="1"/>
  <c r="M228" i="1"/>
  <c r="J228" i="1"/>
  <c r="G228" i="1"/>
  <c r="E228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10" i="1"/>
  <c r="H11" i="5"/>
  <c r="Y11" i="5" s="1"/>
  <c r="V11" i="5"/>
  <c r="V12" i="5"/>
  <c r="N13" i="5"/>
  <c r="V13" i="5" s="1"/>
  <c r="N14" i="5"/>
  <c r="V15" i="5"/>
  <c r="V16" i="5"/>
  <c r="E18" i="5"/>
  <c r="V19" i="5"/>
  <c r="V20" i="5"/>
  <c r="E21" i="5"/>
  <c r="N21" i="5"/>
  <c r="V21" i="5" s="1"/>
  <c r="E24" i="5"/>
  <c r="N25" i="5"/>
  <c r="V25" i="5" s="1"/>
  <c r="V27" i="5"/>
  <c r="V28" i="5"/>
  <c r="V31" i="5"/>
  <c r="V32" i="5"/>
  <c r="V33" i="5"/>
  <c r="V36" i="5"/>
  <c r="V37" i="5"/>
  <c r="V38" i="5"/>
  <c r="N39" i="5"/>
  <c r="V39" i="5" s="1"/>
  <c r="N40" i="5"/>
  <c r="V40" i="5" s="1"/>
  <c r="V41" i="5"/>
  <c r="V42" i="5"/>
  <c r="E43" i="5"/>
  <c r="P43" i="5"/>
  <c r="V43" i="5"/>
  <c r="V44" i="5"/>
  <c r="V45" i="5"/>
  <c r="E46" i="5"/>
  <c r="V47" i="5"/>
  <c r="V48" i="5"/>
  <c r="N49" i="5"/>
  <c r="V49" i="5" s="1"/>
  <c r="V50" i="5"/>
  <c r="V52" i="5"/>
  <c r="Y52" i="5"/>
  <c r="V54" i="5"/>
  <c r="V56" i="5"/>
  <c r="V58" i="5"/>
  <c r="V59" i="5"/>
  <c r="V60" i="5"/>
  <c r="V62" i="5"/>
  <c r="V63" i="5"/>
  <c r="V64" i="5"/>
  <c r="V66" i="5"/>
  <c r="E67" i="5"/>
  <c r="V68" i="5"/>
  <c r="E69" i="5"/>
  <c r="N69" i="5"/>
  <c r="P70" i="5"/>
  <c r="V70" i="5"/>
  <c r="V71" i="5"/>
  <c r="V72" i="5"/>
  <c r="Y72" i="5"/>
  <c r="V73" i="5"/>
  <c r="V74" i="5"/>
  <c r="V75" i="5"/>
  <c r="V76" i="5"/>
  <c r="E77" i="5"/>
  <c r="N77" i="5"/>
  <c r="V77" i="5" s="1"/>
  <c r="N78" i="5"/>
  <c r="V78" i="5" s="1"/>
  <c r="V79" i="5"/>
  <c r="V80" i="5"/>
  <c r="Y80" i="5"/>
  <c r="V81" i="5"/>
  <c r="V82" i="5"/>
  <c r="V84" i="5"/>
  <c r="V85" i="5"/>
  <c r="V86" i="5"/>
  <c r="V87" i="5"/>
  <c r="V88" i="5"/>
  <c r="V89" i="5"/>
  <c r="V90" i="5"/>
  <c r="N92" i="5"/>
  <c r="V93" i="5"/>
  <c r="N94" i="5"/>
  <c r="V94" i="5" s="1"/>
  <c r="V95" i="5"/>
  <c r="E96" i="5"/>
  <c r="J96" i="5" s="1"/>
  <c r="L96" i="5" s="1"/>
  <c r="P96" i="5"/>
  <c r="Y96" i="5"/>
  <c r="V97" i="5"/>
  <c r="E98" i="5"/>
  <c r="N98" i="5"/>
  <c r="V98" i="5" s="1"/>
  <c r="V99" i="5"/>
  <c r="N100" i="5"/>
  <c r="V100" i="5" s="1"/>
  <c r="V101" i="5"/>
  <c r="V102" i="5"/>
  <c r="V103" i="5"/>
  <c r="E105" i="5"/>
  <c r="E106" i="5"/>
  <c r="N106" i="5"/>
  <c r="P106" i="5"/>
  <c r="V107" i="5"/>
  <c r="E109" i="5"/>
  <c r="V110" i="5"/>
  <c r="V111" i="5"/>
  <c r="V113" i="5"/>
  <c r="V114" i="5"/>
  <c r="Y114" i="5"/>
  <c r="V115" i="5"/>
  <c r="V116" i="5"/>
  <c r="V117" i="5"/>
  <c r="E118" i="5"/>
  <c r="N119" i="5"/>
  <c r="V119" i="5" s="1"/>
  <c r="V121" i="5"/>
  <c r="V122" i="5"/>
  <c r="N123" i="5"/>
  <c r="V123" i="5" s="1"/>
  <c r="V125" i="5"/>
  <c r="N126" i="5"/>
  <c r="V127" i="5"/>
  <c r="N128" i="5"/>
  <c r="V128" i="5" s="1"/>
  <c r="P129" i="5"/>
  <c r="V129" i="5"/>
  <c r="E130" i="5"/>
  <c r="V130" i="5"/>
  <c r="Y132" i="5"/>
  <c r="V133" i="5"/>
  <c r="E134" i="5"/>
  <c r="Y134" i="5"/>
  <c r="V135" i="5"/>
  <c r="V137" i="5"/>
  <c r="E138" i="5"/>
  <c r="N138" i="5"/>
  <c r="V139" i="5"/>
  <c r="V141" i="5"/>
  <c r="V142" i="5"/>
  <c r="V143" i="5"/>
  <c r="Y143" i="5"/>
  <c r="E144" i="5"/>
  <c r="V144" i="5"/>
  <c r="N145" i="5"/>
  <c r="V146" i="5"/>
  <c r="Y146" i="5"/>
  <c r="V147" i="5"/>
  <c r="V148" i="5"/>
  <c r="V149" i="5"/>
  <c r="V151" i="5"/>
  <c r="V152" i="5"/>
  <c r="P153" i="5"/>
  <c r="V153" i="5"/>
  <c r="N155" i="5"/>
  <c r="Y155" i="5"/>
  <c r="N156" i="5"/>
  <c r="V156" i="5" s="1"/>
  <c r="V157" i="5"/>
  <c r="E158" i="5"/>
  <c r="P158" i="5"/>
  <c r="R158" i="5" s="1"/>
  <c r="T158" i="5" s="1"/>
  <c r="V158" i="5"/>
  <c r="V160" i="5"/>
  <c r="V161" i="5"/>
  <c r="E164" i="5"/>
  <c r="N164" i="5"/>
  <c r="V164" i="5" s="1"/>
  <c r="P164" i="5"/>
  <c r="V165" i="5"/>
  <c r="V166" i="5"/>
  <c r="V169" i="5"/>
  <c r="V170" i="5"/>
  <c r="V171" i="5"/>
  <c r="E172" i="5"/>
  <c r="V172" i="5"/>
  <c r="Y173" i="5"/>
  <c r="N174" i="5"/>
  <c r="V174" i="5" s="1"/>
  <c r="E175" i="5"/>
  <c r="V175" i="5"/>
  <c r="E177" i="5"/>
  <c r="E178" i="5"/>
  <c r="N179" i="5"/>
  <c r="V179" i="5" s="1"/>
  <c r="V180" i="5"/>
  <c r="N181" i="5"/>
  <c r="E182" i="5"/>
  <c r="V186" i="5"/>
  <c r="N187" i="5"/>
  <c r="V187" i="5" s="1"/>
  <c r="V188" i="5"/>
  <c r="E189" i="5"/>
  <c r="V189" i="5"/>
  <c r="E190" i="5"/>
  <c r="N190" i="5"/>
  <c r="V190" i="5" s="1"/>
  <c r="E191" i="5"/>
  <c r="V191" i="5"/>
  <c r="E192" i="5"/>
  <c r="N193" i="5"/>
  <c r="V193" i="5" s="1"/>
  <c r="E194" i="5"/>
  <c r="V194" i="5"/>
  <c r="V196" i="5"/>
  <c r="V198" i="5"/>
  <c r="V199" i="5"/>
  <c r="V200" i="5"/>
  <c r="V201" i="5"/>
  <c r="E202" i="5"/>
  <c r="P202" i="5"/>
  <c r="P203" i="5"/>
  <c r="V204" i="5"/>
  <c r="Y204" i="5"/>
  <c r="N205" i="5"/>
  <c r="V205" i="5" s="1"/>
  <c r="E206" i="5"/>
  <c r="V206" i="5"/>
  <c r="E207" i="5"/>
  <c r="V207" i="5"/>
  <c r="N208" i="5"/>
  <c r="V208" i="5" s="1"/>
  <c r="N209" i="5"/>
  <c r="V209" i="5" s="1"/>
  <c r="V210" i="5"/>
  <c r="V212" i="5"/>
  <c r="V213" i="5"/>
  <c r="E214" i="5"/>
  <c r="E215" i="5"/>
  <c r="N215" i="5"/>
  <c r="V215" i="5" s="1"/>
  <c r="V216" i="5"/>
  <c r="V217" i="5"/>
  <c r="V218" i="5"/>
  <c r="V219" i="5"/>
  <c r="N221" i="5"/>
  <c r="V222" i="5"/>
  <c r="E226" i="5"/>
  <c r="E227" i="5"/>
  <c r="N228" i="5"/>
  <c r="P230" i="5"/>
  <c r="N231" i="5"/>
  <c r="N232" i="5"/>
  <c r="E233" i="5"/>
  <c r="N233" i="5"/>
  <c r="E234" i="5"/>
  <c r="N234" i="5"/>
  <c r="E235" i="5"/>
  <c r="N236" i="5"/>
  <c r="R8" i="14"/>
  <c r="P12" i="5" s="1"/>
  <c r="R9" i="14"/>
  <c r="P13" i="5" s="1"/>
  <c r="R10" i="14"/>
  <c r="P14" i="5" s="1"/>
  <c r="R11" i="14"/>
  <c r="P15" i="5" s="1"/>
  <c r="R12" i="14"/>
  <c r="P16" i="5" s="1"/>
  <c r="R13" i="14"/>
  <c r="P17" i="5" s="1"/>
  <c r="R14" i="14"/>
  <c r="P18" i="5" s="1"/>
  <c r="R15" i="14"/>
  <c r="P19" i="5" s="1"/>
  <c r="R16" i="14"/>
  <c r="P20" i="5" s="1"/>
  <c r="R17" i="14"/>
  <c r="P21" i="5" s="1"/>
  <c r="R18" i="14"/>
  <c r="P22" i="5" s="1"/>
  <c r="R19" i="14"/>
  <c r="P23" i="5" s="1"/>
  <c r="R20" i="14"/>
  <c r="P24" i="5" s="1"/>
  <c r="R21" i="14"/>
  <c r="P25" i="5" s="1"/>
  <c r="R22" i="14"/>
  <c r="P26" i="5" s="1"/>
  <c r="R26" i="5" s="1"/>
  <c r="T26" i="5" s="1"/>
  <c r="R23" i="14"/>
  <c r="P27" i="5" s="1"/>
  <c r="R24" i="14"/>
  <c r="P28" i="5" s="1"/>
  <c r="R25" i="14"/>
  <c r="P29" i="5" s="1"/>
  <c r="R26" i="14"/>
  <c r="P30" i="5" s="1"/>
  <c r="R27" i="14"/>
  <c r="P31" i="5" s="1"/>
  <c r="R28" i="14"/>
  <c r="P32" i="5" s="1"/>
  <c r="R29" i="14"/>
  <c r="P33" i="5" s="1"/>
  <c r="R30" i="14"/>
  <c r="P34" i="5" s="1"/>
  <c r="R31" i="14"/>
  <c r="P35" i="5" s="1"/>
  <c r="R32" i="14"/>
  <c r="P36" i="5" s="1"/>
  <c r="R33" i="14"/>
  <c r="P37" i="5" s="1"/>
  <c r="R34" i="14"/>
  <c r="P38" i="5" s="1"/>
  <c r="R35" i="14"/>
  <c r="P39" i="5" s="1"/>
  <c r="R36" i="14"/>
  <c r="P40" i="5" s="1"/>
  <c r="R37" i="14"/>
  <c r="P41" i="5" s="1"/>
  <c r="R38" i="14"/>
  <c r="P42" i="5" s="1"/>
  <c r="R39" i="14"/>
  <c r="R40" i="14"/>
  <c r="P44" i="5" s="1"/>
  <c r="R41" i="14"/>
  <c r="P45" i="5" s="1"/>
  <c r="R42" i="14"/>
  <c r="P46" i="5" s="1"/>
  <c r="R43" i="14"/>
  <c r="P47" i="5" s="1"/>
  <c r="R44" i="14"/>
  <c r="P48" i="5" s="1"/>
  <c r="R45" i="14"/>
  <c r="P49" i="5" s="1"/>
  <c r="R46" i="14"/>
  <c r="P50" i="5" s="1"/>
  <c r="R47" i="14"/>
  <c r="P51" i="5" s="1"/>
  <c r="R48" i="14"/>
  <c r="P52" i="5" s="1"/>
  <c r="R52" i="5" s="1"/>
  <c r="T52" i="5" s="1"/>
  <c r="R49" i="14"/>
  <c r="P53" i="5" s="1"/>
  <c r="R50" i="14"/>
  <c r="P54" i="5" s="1"/>
  <c r="R51" i="14"/>
  <c r="P55" i="5" s="1"/>
  <c r="R52" i="14"/>
  <c r="P57" i="5" s="1"/>
  <c r="R57" i="5" s="1"/>
  <c r="T57" i="5" s="1"/>
  <c r="R53" i="14"/>
  <c r="P58" i="5" s="1"/>
  <c r="R54" i="14"/>
  <c r="P59" i="5" s="1"/>
  <c r="R55" i="14"/>
  <c r="P60" i="5" s="1"/>
  <c r="R56" i="14"/>
  <c r="P62" i="5" s="1"/>
  <c r="R57" i="14"/>
  <c r="P63" i="5" s="1"/>
  <c r="R58" i="14"/>
  <c r="P64" i="5" s="1"/>
  <c r="R59" i="14"/>
  <c r="P65" i="5" s="1"/>
  <c r="R60" i="14"/>
  <c r="P66" i="5" s="1"/>
  <c r="R61" i="14"/>
  <c r="P67" i="5" s="1"/>
  <c r="R62" i="14"/>
  <c r="P68" i="5" s="1"/>
  <c r="R63" i="14"/>
  <c r="P69" i="5" s="1"/>
  <c r="R64" i="14"/>
  <c r="R65" i="14"/>
  <c r="P71" i="5" s="1"/>
  <c r="R66" i="14"/>
  <c r="P72" i="5" s="1"/>
  <c r="R67" i="14"/>
  <c r="P74" i="5" s="1"/>
  <c r="R68" i="14"/>
  <c r="P75" i="5" s="1"/>
  <c r="R75" i="5" s="1"/>
  <c r="T75" i="5" s="1"/>
  <c r="R69" i="14"/>
  <c r="P76" i="5" s="1"/>
  <c r="R70" i="14"/>
  <c r="P77" i="5" s="1"/>
  <c r="R71" i="14"/>
  <c r="P78" i="5" s="1"/>
  <c r="R72" i="14"/>
  <c r="P79" i="5" s="1"/>
  <c r="R73" i="14"/>
  <c r="P80" i="5" s="1"/>
  <c r="R80" i="5" s="1"/>
  <c r="T80" i="5" s="1"/>
  <c r="R74" i="14"/>
  <c r="P82" i="5" s="1"/>
  <c r="R75" i="14"/>
  <c r="P83" i="5" s="1"/>
  <c r="R76" i="14"/>
  <c r="P85" i="5" s="1"/>
  <c r="R77" i="14"/>
  <c r="P86" i="5" s="1"/>
  <c r="R78" i="14"/>
  <c r="P87" i="5" s="1"/>
  <c r="R79" i="14"/>
  <c r="P88" i="5" s="1"/>
  <c r="R80" i="14"/>
  <c r="P89" i="5" s="1"/>
  <c r="R81" i="14"/>
  <c r="P90" i="5" s="1"/>
  <c r="R82" i="14"/>
  <c r="P91" i="5" s="1"/>
  <c r="R83" i="14"/>
  <c r="P92" i="5" s="1"/>
  <c r="R84" i="14"/>
  <c r="P93" i="5" s="1"/>
  <c r="R85" i="14"/>
  <c r="P94" i="5" s="1"/>
  <c r="R86" i="14"/>
  <c r="P95" i="5" s="1"/>
  <c r="R87" i="14"/>
  <c r="R88" i="14"/>
  <c r="P98" i="5" s="1"/>
  <c r="R89" i="14"/>
  <c r="P99" i="5" s="1"/>
  <c r="R90" i="14"/>
  <c r="P100" i="5" s="1"/>
  <c r="R91" i="14"/>
  <c r="P101" i="5" s="1"/>
  <c r="R92" i="14"/>
  <c r="P102" i="5" s="1"/>
  <c r="R93" i="14"/>
  <c r="P103" i="5" s="1"/>
  <c r="R94" i="14"/>
  <c r="P104" i="5" s="1"/>
  <c r="R95" i="14"/>
  <c r="P105" i="5" s="1"/>
  <c r="R96" i="14"/>
  <c r="R97" i="14"/>
  <c r="P107" i="5" s="1"/>
  <c r="R98" i="14"/>
  <c r="P108" i="5" s="1"/>
  <c r="R108" i="5" s="1"/>
  <c r="T108" i="5" s="1"/>
  <c r="R99" i="14"/>
  <c r="P109" i="5" s="1"/>
  <c r="R100" i="14"/>
  <c r="P110" i="5" s="1"/>
  <c r="R101" i="14"/>
  <c r="P111" i="5" s="1"/>
  <c r="R102" i="14"/>
  <c r="P112" i="5" s="1"/>
  <c r="R103" i="14"/>
  <c r="P113" i="5" s="1"/>
  <c r="R104" i="14"/>
  <c r="P114" i="5" s="1"/>
  <c r="R114" i="5" s="1"/>
  <c r="T114" i="5" s="1"/>
  <c r="R105" i="14"/>
  <c r="P115" i="5" s="1"/>
  <c r="R106" i="14"/>
  <c r="P116" i="5" s="1"/>
  <c r="R107" i="14"/>
  <c r="P117" i="5" s="1"/>
  <c r="R108" i="14"/>
  <c r="P118" i="5" s="1"/>
  <c r="R109" i="14"/>
  <c r="P119" i="5" s="1"/>
  <c r="R110" i="14"/>
  <c r="P120" i="5" s="1"/>
  <c r="R120" i="5" s="1"/>
  <c r="T120" i="5" s="1"/>
  <c r="R111" i="14"/>
  <c r="P121" i="5" s="1"/>
  <c r="R112" i="14"/>
  <c r="P122" i="5" s="1"/>
  <c r="R113" i="14"/>
  <c r="P123" i="5" s="1"/>
  <c r="R114" i="14"/>
  <c r="P124" i="5" s="1"/>
  <c r="R115" i="14"/>
  <c r="P125" i="5" s="1"/>
  <c r="R116" i="14"/>
  <c r="P126" i="5" s="1"/>
  <c r="R117" i="14"/>
  <c r="P127" i="5" s="1"/>
  <c r="R118" i="14"/>
  <c r="P128" i="5" s="1"/>
  <c r="R119" i="14"/>
  <c r="R120" i="14"/>
  <c r="P130" i="5" s="1"/>
  <c r="R121" i="14"/>
  <c r="P131" i="5" s="1"/>
  <c r="R122" i="14"/>
  <c r="P132" i="5" s="1"/>
  <c r="R123" i="14"/>
  <c r="P133" i="5" s="1"/>
  <c r="R133" i="5" s="1"/>
  <c r="T133" i="5" s="1"/>
  <c r="R124" i="14"/>
  <c r="P135" i="5" s="1"/>
  <c r="R125" i="14"/>
  <c r="P136" i="5" s="1"/>
  <c r="R136" i="5" s="1"/>
  <c r="T136" i="5" s="1"/>
  <c r="R126" i="14"/>
  <c r="P137" i="5" s="1"/>
  <c r="R127" i="14"/>
  <c r="P138" i="5" s="1"/>
  <c r="R128" i="14"/>
  <c r="P139" i="5" s="1"/>
  <c r="R129" i="14"/>
  <c r="P140" i="5" s="1"/>
  <c r="R130" i="14"/>
  <c r="P141" i="5" s="1"/>
  <c r="R141" i="5" s="1"/>
  <c r="T141" i="5" s="1"/>
  <c r="R131" i="14"/>
  <c r="P142" i="5" s="1"/>
  <c r="R142" i="5" s="1"/>
  <c r="T142" i="5" s="1"/>
  <c r="R132" i="14"/>
  <c r="P143" i="5" s="1"/>
  <c r="R133" i="14"/>
  <c r="P144" i="5" s="1"/>
  <c r="R134" i="14"/>
  <c r="P145" i="5" s="1"/>
  <c r="R135" i="14"/>
  <c r="P146" i="5" s="1"/>
  <c r="R136" i="14"/>
  <c r="P147" i="5" s="1"/>
  <c r="R137" i="14"/>
  <c r="P148" i="5" s="1"/>
  <c r="R138" i="14"/>
  <c r="P149" i="5" s="1"/>
  <c r="R139" i="14"/>
  <c r="P150" i="5" s="1"/>
  <c r="R140" i="14"/>
  <c r="P151" i="5" s="1"/>
  <c r="R141" i="14"/>
  <c r="P152" i="5" s="1"/>
  <c r="R142" i="14"/>
  <c r="R143" i="14"/>
  <c r="P154" i="5" s="1"/>
  <c r="R144" i="14"/>
  <c r="P155" i="5" s="1"/>
  <c r="R145" i="14"/>
  <c r="P156" i="5" s="1"/>
  <c r="R146" i="14"/>
  <c r="P157" i="5" s="1"/>
  <c r="R147" i="14"/>
  <c r="R148" i="14"/>
  <c r="P159" i="5" s="1"/>
  <c r="R149" i="14"/>
  <c r="P160" i="5" s="1"/>
  <c r="R150" i="14"/>
  <c r="P161" i="5" s="1"/>
  <c r="R151" i="14"/>
  <c r="P162" i="5" s="1"/>
  <c r="R152" i="14"/>
  <c r="P163" i="5" s="1"/>
  <c r="R153" i="14"/>
  <c r="R154" i="14"/>
  <c r="P165" i="5" s="1"/>
  <c r="R155" i="14"/>
  <c r="P166" i="5" s="1"/>
  <c r="R156" i="14"/>
  <c r="P167" i="5" s="1"/>
  <c r="R157" i="14"/>
  <c r="P168" i="5" s="1"/>
  <c r="R168" i="5" s="1"/>
  <c r="T168" i="5" s="1"/>
  <c r="R158" i="14"/>
  <c r="P169" i="5" s="1"/>
  <c r="R159" i="14"/>
  <c r="P170" i="5" s="1"/>
  <c r="R160" i="14"/>
  <c r="P171" i="5" s="1"/>
  <c r="R161" i="14"/>
  <c r="P172" i="5" s="1"/>
  <c r="R162" i="14"/>
  <c r="P173" i="5" s="1"/>
  <c r="R163" i="14"/>
  <c r="P174" i="5" s="1"/>
  <c r="R164" i="14"/>
  <c r="P175" i="5" s="1"/>
  <c r="R165" i="14"/>
  <c r="P176" i="5" s="1"/>
  <c r="R166" i="14"/>
  <c r="P177" i="5" s="1"/>
  <c r="R167" i="14"/>
  <c r="P178" i="5" s="1"/>
  <c r="R168" i="14"/>
  <c r="P179" i="5" s="1"/>
  <c r="R169" i="14"/>
  <c r="P180" i="5" s="1"/>
  <c r="R170" i="14"/>
  <c r="P181" i="5" s="1"/>
  <c r="R171" i="14"/>
  <c r="P182" i="5" s="1"/>
  <c r="R172" i="14"/>
  <c r="P183" i="5" s="1"/>
  <c r="R173" i="14"/>
  <c r="P184" i="5" s="1"/>
  <c r="R174" i="14"/>
  <c r="P185" i="5" s="1"/>
  <c r="R175" i="14"/>
  <c r="P186" i="5" s="1"/>
  <c r="R176" i="14"/>
  <c r="P187" i="5" s="1"/>
  <c r="R177" i="14"/>
  <c r="P188" i="5" s="1"/>
  <c r="R178" i="14"/>
  <c r="P189" i="5" s="1"/>
  <c r="R179" i="14"/>
  <c r="P190" i="5" s="1"/>
  <c r="R180" i="14"/>
  <c r="P191" i="5" s="1"/>
  <c r="R181" i="14"/>
  <c r="P192" i="5" s="1"/>
  <c r="R182" i="14"/>
  <c r="P193" i="5" s="1"/>
  <c r="R183" i="14"/>
  <c r="P194" i="5" s="1"/>
  <c r="R184" i="14"/>
  <c r="P195" i="5" s="1"/>
  <c r="R185" i="14"/>
  <c r="P196" i="5" s="1"/>
  <c r="R186" i="14"/>
  <c r="P197" i="5" s="1"/>
  <c r="R197" i="5" s="1"/>
  <c r="T197" i="5" s="1"/>
  <c r="R187" i="14"/>
  <c r="P198" i="5" s="1"/>
  <c r="R188" i="14"/>
  <c r="P199" i="5" s="1"/>
  <c r="R189" i="14"/>
  <c r="P200" i="5" s="1"/>
  <c r="R190" i="14"/>
  <c r="P201" i="5" s="1"/>
  <c r="R191" i="14"/>
  <c r="R192" i="14"/>
  <c r="R193" i="14"/>
  <c r="P204" i="5" s="1"/>
  <c r="R194" i="14"/>
  <c r="P205" i="5" s="1"/>
  <c r="R195" i="14"/>
  <c r="P206" i="5" s="1"/>
  <c r="R196" i="14"/>
  <c r="P207" i="5" s="1"/>
  <c r="R197" i="14"/>
  <c r="P208" i="5" s="1"/>
  <c r="R198" i="14"/>
  <c r="P209" i="5" s="1"/>
  <c r="R199" i="14"/>
  <c r="P210" i="5" s="1"/>
  <c r="R200" i="14"/>
  <c r="P211" i="5" s="1"/>
  <c r="R201" i="14"/>
  <c r="P212" i="5" s="1"/>
  <c r="R212" i="5" s="1"/>
  <c r="T212" i="5" s="1"/>
  <c r="R202" i="14"/>
  <c r="P213" i="5" s="1"/>
  <c r="R203" i="14"/>
  <c r="P214" i="5" s="1"/>
  <c r="R204" i="14"/>
  <c r="P215" i="5" s="1"/>
  <c r="R205" i="14"/>
  <c r="P216" i="5" s="1"/>
  <c r="R206" i="14"/>
  <c r="P217" i="5" s="1"/>
  <c r="R207" i="14"/>
  <c r="P218" i="5" s="1"/>
  <c r="R208" i="14"/>
  <c r="P219" i="5" s="1"/>
  <c r="R209" i="14"/>
  <c r="P220" i="5" s="1"/>
  <c r="R210" i="14"/>
  <c r="P221" i="5" s="1"/>
  <c r="R211" i="14"/>
  <c r="P222" i="5" s="1"/>
  <c r="R212" i="14"/>
  <c r="P223" i="5" s="1"/>
  <c r="R213" i="14"/>
  <c r="P224" i="5" s="1"/>
  <c r="R214" i="14"/>
  <c r="P225" i="5" s="1"/>
  <c r="R225" i="5" s="1"/>
  <c r="T225" i="5" s="1"/>
  <c r="R215" i="14"/>
  <c r="P226" i="5" s="1"/>
  <c r="R216" i="14"/>
  <c r="P227" i="5" s="1"/>
  <c r="R217" i="14"/>
  <c r="P228" i="5" s="1"/>
  <c r="R218" i="14"/>
  <c r="P229" i="5" s="1"/>
  <c r="R219" i="14"/>
  <c r="R220" i="14"/>
  <c r="P231" i="5" s="1"/>
  <c r="R221" i="14"/>
  <c r="P232" i="5" s="1"/>
  <c r="R222" i="14"/>
  <c r="P233" i="5" s="1"/>
  <c r="R223" i="14"/>
  <c r="P234" i="5" s="1"/>
  <c r="R224" i="14"/>
  <c r="P235" i="5" s="1"/>
  <c r="R225" i="14"/>
  <c r="P236" i="5" s="1"/>
  <c r="R226" i="14"/>
  <c r="P237" i="5" s="1"/>
  <c r="G8" i="7" l="1"/>
  <c r="G11" i="7" s="1"/>
  <c r="G10" i="7"/>
  <c r="K8" i="7"/>
  <c r="K11" i="7" s="1"/>
  <c r="V203" i="5"/>
  <c r="E219" i="5"/>
  <c r="T89" i="18"/>
  <c r="Q10" i="13"/>
  <c r="K10" i="13"/>
  <c r="W228" i="1"/>
  <c r="N89" i="18"/>
  <c r="V163" i="5"/>
  <c r="V211" i="5"/>
  <c r="V131" i="5"/>
  <c r="V83" i="5"/>
  <c r="N22" i="5"/>
  <c r="E22" i="5"/>
  <c r="V145" i="5"/>
  <c r="V106" i="5"/>
  <c r="V69" i="5"/>
  <c r="V159" i="5"/>
  <c r="V96" i="5"/>
  <c r="V92" i="5"/>
  <c r="V91" i="5"/>
  <c r="V202" i="5"/>
  <c r="V173" i="5"/>
  <c r="V24" i="5"/>
  <c r="V138" i="5"/>
  <c r="V29" i="5"/>
  <c r="V18" i="5"/>
  <c r="V14" i="5"/>
  <c r="V126" i="5"/>
  <c r="V112" i="5"/>
  <c r="V46" i="5"/>
  <c r="V35" i="5"/>
  <c r="V155" i="5"/>
  <c r="K203" i="14"/>
  <c r="G213" i="5" s="1"/>
  <c r="K204" i="14"/>
  <c r="G214" i="5" s="1"/>
  <c r="K205" i="14"/>
  <c r="G215" i="5" s="1"/>
  <c r="K206" i="14"/>
  <c r="G216" i="5" s="1"/>
  <c r="K207" i="14"/>
  <c r="G217" i="5" s="1"/>
  <c r="K208" i="14"/>
  <c r="G218" i="5" s="1"/>
  <c r="K209" i="14"/>
  <c r="G219" i="5" s="1"/>
  <c r="K210" i="14"/>
  <c r="G220" i="5" s="1"/>
  <c r="K211" i="14"/>
  <c r="G221" i="5" s="1"/>
  <c r="K212" i="14"/>
  <c r="G222" i="5" s="1"/>
  <c r="K213" i="14"/>
  <c r="G223" i="5" s="1"/>
  <c r="K202" i="14"/>
  <c r="G212" i="5" s="1"/>
  <c r="K8" i="14"/>
  <c r="G12" i="5" s="1"/>
  <c r="K9" i="14"/>
  <c r="G13" i="5" s="1"/>
  <c r="K10" i="14"/>
  <c r="G14" i="5" s="1"/>
  <c r="K11" i="14"/>
  <c r="G15" i="5" s="1"/>
  <c r="K12" i="14"/>
  <c r="G16" i="5" s="1"/>
  <c r="K13" i="14"/>
  <c r="G17" i="5" s="1"/>
  <c r="K14" i="14"/>
  <c r="G18" i="5" s="1"/>
  <c r="K15" i="14"/>
  <c r="G19" i="5" s="1"/>
  <c r="K16" i="14"/>
  <c r="G20" i="5" s="1"/>
  <c r="K17" i="14"/>
  <c r="G21" i="5" s="1"/>
  <c r="K18" i="14"/>
  <c r="G22" i="5" s="1"/>
  <c r="K19" i="14"/>
  <c r="G23" i="5" s="1"/>
  <c r="K20" i="14"/>
  <c r="G24" i="5" s="1"/>
  <c r="K21" i="14"/>
  <c r="G25" i="5" s="1"/>
  <c r="K22" i="14"/>
  <c r="G26" i="5" s="1"/>
  <c r="J26" i="5" s="1"/>
  <c r="L26" i="5" s="1"/>
  <c r="K23" i="14"/>
  <c r="G27" i="5" s="1"/>
  <c r="K24" i="14"/>
  <c r="G28" i="5" s="1"/>
  <c r="K25" i="14"/>
  <c r="G29" i="5" s="1"/>
  <c r="K26" i="14"/>
  <c r="G30" i="5" s="1"/>
  <c r="K27" i="14"/>
  <c r="G31" i="5" s="1"/>
  <c r="K28" i="14"/>
  <c r="G32" i="5" s="1"/>
  <c r="K29" i="14"/>
  <c r="G33" i="5" s="1"/>
  <c r="K30" i="14"/>
  <c r="G34" i="5" s="1"/>
  <c r="K31" i="14"/>
  <c r="G35" i="5" s="1"/>
  <c r="K32" i="14"/>
  <c r="G36" i="5" s="1"/>
  <c r="K33" i="14"/>
  <c r="G37" i="5" s="1"/>
  <c r="K34" i="14"/>
  <c r="G38" i="5" s="1"/>
  <c r="K35" i="14"/>
  <c r="G39" i="5" s="1"/>
  <c r="K36" i="14"/>
  <c r="G40" i="5" s="1"/>
  <c r="K37" i="14"/>
  <c r="G41" i="5" s="1"/>
  <c r="K38" i="14"/>
  <c r="G42" i="5" s="1"/>
  <c r="K39" i="14"/>
  <c r="G43" i="5" s="1"/>
  <c r="K40" i="14"/>
  <c r="G44" i="5" s="1"/>
  <c r="K41" i="14"/>
  <c r="G45" i="5" s="1"/>
  <c r="K42" i="14"/>
  <c r="G46" i="5" s="1"/>
  <c r="K43" i="14"/>
  <c r="G47" i="5" s="1"/>
  <c r="K44" i="14"/>
  <c r="G48" i="5" s="1"/>
  <c r="K45" i="14"/>
  <c r="G49" i="5" s="1"/>
  <c r="K46" i="14"/>
  <c r="G50" i="5" s="1"/>
  <c r="K47" i="14"/>
  <c r="G51" i="5" s="1"/>
  <c r="K48" i="14"/>
  <c r="G52" i="5" s="1"/>
  <c r="J52" i="5" s="1"/>
  <c r="L52" i="5" s="1"/>
  <c r="K49" i="14"/>
  <c r="G53" i="5" s="1"/>
  <c r="K50" i="14"/>
  <c r="G54" i="5" s="1"/>
  <c r="K51" i="14"/>
  <c r="G55" i="5" s="1"/>
  <c r="K52" i="14"/>
  <c r="G57" i="5" s="1"/>
  <c r="J57" i="5" s="1"/>
  <c r="L57" i="5" s="1"/>
  <c r="K53" i="14"/>
  <c r="G58" i="5" s="1"/>
  <c r="K54" i="14"/>
  <c r="G59" i="5" s="1"/>
  <c r="K55" i="14"/>
  <c r="G60" i="5" s="1"/>
  <c r="K56" i="14"/>
  <c r="G61" i="5" s="1"/>
  <c r="K57" i="14"/>
  <c r="G62" i="5" s="1"/>
  <c r="K58" i="14"/>
  <c r="G63" i="5" s="1"/>
  <c r="K59" i="14"/>
  <c r="G64" i="5" s="1"/>
  <c r="K60" i="14"/>
  <c r="G65" i="5" s="1"/>
  <c r="K61" i="14"/>
  <c r="G66" i="5" s="1"/>
  <c r="K62" i="14"/>
  <c r="G67" i="5" s="1"/>
  <c r="K63" i="14"/>
  <c r="G68" i="5" s="1"/>
  <c r="K64" i="14"/>
  <c r="G69" i="5" s="1"/>
  <c r="K65" i="14"/>
  <c r="G70" i="5" s="1"/>
  <c r="K66" i="14"/>
  <c r="G71" i="5" s="1"/>
  <c r="K67" i="14"/>
  <c r="G73" i="5" s="1"/>
  <c r="K68" i="14"/>
  <c r="G74" i="5" s="1"/>
  <c r="K69" i="14"/>
  <c r="G75" i="5" s="1"/>
  <c r="K70" i="14"/>
  <c r="G76" i="5" s="1"/>
  <c r="K71" i="14"/>
  <c r="G77" i="5" s="1"/>
  <c r="K72" i="14"/>
  <c r="G78" i="5" s="1"/>
  <c r="K73" i="14"/>
  <c r="G79" i="5" s="1"/>
  <c r="K74" i="14"/>
  <c r="G81" i="5" s="1"/>
  <c r="K75" i="14"/>
  <c r="G82" i="5" s="1"/>
  <c r="K76" i="14"/>
  <c r="G84" i="5" s="1"/>
  <c r="K77" i="14"/>
  <c r="G85" i="5" s="1"/>
  <c r="K78" i="14"/>
  <c r="G86" i="5" s="1"/>
  <c r="K79" i="14"/>
  <c r="G87" i="5" s="1"/>
  <c r="K80" i="14"/>
  <c r="G88" i="5" s="1"/>
  <c r="K81" i="14"/>
  <c r="G89" i="5" s="1"/>
  <c r="K82" i="14"/>
  <c r="G90" i="5" s="1"/>
  <c r="K83" i="14"/>
  <c r="G91" i="5" s="1"/>
  <c r="K84" i="14"/>
  <c r="G92" i="5" s="1"/>
  <c r="K85" i="14"/>
  <c r="G93" i="5" s="1"/>
  <c r="K86" i="14"/>
  <c r="G94" i="5" s="1"/>
  <c r="K87" i="14"/>
  <c r="G95" i="5" s="1"/>
  <c r="K88" i="14"/>
  <c r="G97" i="5" s="1"/>
  <c r="K89" i="14"/>
  <c r="G98" i="5" s="1"/>
  <c r="K90" i="14"/>
  <c r="G99" i="5" s="1"/>
  <c r="K91" i="14"/>
  <c r="G100" i="5" s="1"/>
  <c r="K92" i="14"/>
  <c r="G101" i="5" s="1"/>
  <c r="K93" i="14"/>
  <c r="G102" i="5" s="1"/>
  <c r="K94" i="14"/>
  <c r="G103" i="5" s="1"/>
  <c r="K95" i="14"/>
  <c r="G104" i="5" s="1"/>
  <c r="K96" i="14"/>
  <c r="G105" i="5" s="1"/>
  <c r="K97" i="14"/>
  <c r="G106" i="5" s="1"/>
  <c r="K98" i="14"/>
  <c r="G107" i="5" s="1"/>
  <c r="K99" i="14"/>
  <c r="G108" i="5" s="1"/>
  <c r="J108" i="5" s="1"/>
  <c r="L108" i="5" s="1"/>
  <c r="K100" i="14"/>
  <c r="G109" i="5" s="1"/>
  <c r="K101" i="14"/>
  <c r="G110" i="5" s="1"/>
  <c r="K102" i="14"/>
  <c r="G111" i="5" s="1"/>
  <c r="K103" i="14"/>
  <c r="G112" i="5" s="1"/>
  <c r="K104" i="14"/>
  <c r="G113" i="5" s="1"/>
  <c r="K105" i="14"/>
  <c r="G114" i="5" s="1"/>
  <c r="J114" i="5" s="1"/>
  <c r="L114" i="5" s="1"/>
  <c r="K106" i="14"/>
  <c r="G115" i="5" s="1"/>
  <c r="K107" i="14"/>
  <c r="K108" i="14"/>
  <c r="G117" i="5" s="1"/>
  <c r="K109" i="14"/>
  <c r="G118" i="5" s="1"/>
  <c r="K110" i="14"/>
  <c r="G119" i="5" s="1"/>
  <c r="K111" i="14"/>
  <c r="G120" i="5" s="1"/>
  <c r="J120" i="5" s="1"/>
  <c r="L120" i="5" s="1"/>
  <c r="K112" i="14"/>
  <c r="G121" i="5" s="1"/>
  <c r="K113" i="14"/>
  <c r="G122" i="5" s="1"/>
  <c r="K114" i="14"/>
  <c r="G123" i="5" s="1"/>
  <c r="K115" i="14"/>
  <c r="G124" i="5" s="1"/>
  <c r="K116" i="14"/>
  <c r="K117" i="14"/>
  <c r="G126" i="5" s="1"/>
  <c r="K118" i="14"/>
  <c r="G127" i="5" s="1"/>
  <c r="K119" i="14"/>
  <c r="G128" i="5" s="1"/>
  <c r="K120" i="14"/>
  <c r="G129" i="5" s="1"/>
  <c r="K121" i="14"/>
  <c r="G130" i="5" s="1"/>
  <c r="K122" i="14"/>
  <c r="G131" i="5" s="1"/>
  <c r="K123" i="14"/>
  <c r="G132" i="5" s="1"/>
  <c r="J132" i="5" s="1"/>
  <c r="L132" i="5" s="1"/>
  <c r="K124" i="14"/>
  <c r="G134" i="5" s="1"/>
  <c r="J134" i="5" s="1"/>
  <c r="L134" i="5" s="1"/>
  <c r="K125" i="14"/>
  <c r="G135" i="5" s="1"/>
  <c r="K126" i="14"/>
  <c r="G136" i="5" s="1"/>
  <c r="J136" i="5" s="1"/>
  <c r="L136" i="5" s="1"/>
  <c r="K127" i="14"/>
  <c r="G137" i="5" s="1"/>
  <c r="K128" i="14"/>
  <c r="K129" i="14"/>
  <c r="G139" i="5" s="1"/>
  <c r="K130" i="14"/>
  <c r="G140" i="5" s="1"/>
  <c r="J140" i="5" s="1"/>
  <c r="L140" i="5" s="1"/>
  <c r="K131" i="14"/>
  <c r="G141" i="5" s="1"/>
  <c r="K132" i="14"/>
  <c r="G142" i="5" s="1"/>
  <c r="K133" i="14"/>
  <c r="G143" i="5" s="1"/>
  <c r="J143" i="5" s="1"/>
  <c r="L143" i="5" s="1"/>
  <c r="K134" i="14"/>
  <c r="G144" i="5" s="1"/>
  <c r="K135" i="14"/>
  <c r="G145" i="5" s="1"/>
  <c r="K136" i="14"/>
  <c r="G146" i="5" s="1"/>
  <c r="J146" i="5" s="1"/>
  <c r="L146" i="5" s="1"/>
  <c r="K137" i="14"/>
  <c r="G147" i="5" s="1"/>
  <c r="K138" i="14"/>
  <c r="G148" i="5" s="1"/>
  <c r="K139" i="14"/>
  <c r="G149" i="5" s="1"/>
  <c r="K140" i="14"/>
  <c r="G150" i="5" s="1"/>
  <c r="K141" i="14"/>
  <c r="G151" i="5" s="1"/>
  <c r="K142" i="14"/>
  <c r="G152" i="5" s="1"/>
  <c r="K143" i="14"/>
  <c r="G153" i="5" s="1"/>
  <c r="K144" i="14"/>
  <c r="G154" i="5" s="1"/>
  <c r="K145" i="14"/>
  <c r="G155" i="5" s="1"/>
  <c r="J155" i="5" s="1"/>
  <c r="L155" i="5" s="1"/>
  <c r="K146" i="14"/>
  <c r="G156" i="5" s="1"/>
  <c r="K147" i="14"/>
  <c r="G157" i="5" s="1"/>
  <c r="K148" i="14"/>
  <c r="G158" i="5" s="1"/>
  <c r="K149" i="14"/>
  <c r="G159" i="5" s="1"/>
  <c r="K150" i="14"/>
  <c r="G160" i="5" s="1"/>
  <c r="K151" i="14"/>
  <c r="G161" i="5" s="1"/>
  <c r="K152" i="14"/>
  <c r="G162" i="5" s="1"/>
  <c r="J162" i="5" s="1"/>
  <c r="L162" i="5" s="1"/>
  <c r="K153" i="14"/>
  <c r="G163" i="5" s="1"/>
  <c r="K154" i="14"/>
  <c r="G164" i="5" s="1"/>
  <c r="K155" i="14"/>
  <c r="G165" i="5" s="1"/>
  <c r="K156" i="14"/>
  <c r="G166" i="5" s="1"/>
  <c r="K157" i="14"/>
  <c r="G167" i="5" s="1"/>
  <c r="K158" i="14"/>
  <c r="G168" i="5" s="1"/>
  <c r="J168" i="5" s="1"/>
  <c r="L168" i="5" s="1"/>
  <c r="K159" i="14"/>
  <c r="G169" i="5" s="1"/>
  <c r="K160" i="14"/>
  <c r="G170" i="5" s="1"/>
  <c r="K161" i="14"/>
  <c r="G171" i="5" s="1"/>
  <c r="K162" i="14"/>
  <c r="G172" i="5" s="1"/>
  <c r="K163" i="14"/>
  <c r="G173" i="5" s="1"/>
  <c r="J173" i="5" s="1"/>
  <c r="L173" i="5" s="1"/>
  <c r="K164" i="14"/>
  <c r="G174" i="5" s="1"/>
  <c r="K165" i="14"/>
  <c r="G175" i="5" s="1"/>
  <c r="K166" i="14"/>
  <c r="G176" i="5" s="1"/>
  <c r="K167" i="14"/>
  <c r="G177" i="5" s="1"/>
  <c r="K168" i="14"/>
  <c r="G178" i="5" s="1"/>
  <c r="K169" i="14"/>
  <c r="G179" i="5" s="1"/>
  <c r="K170" i="14"/>
  <c r="G180" i="5" s="1"/>
  <c r="K171" i="14"/>
  <c r="G181" i="5" s="1"/>
  <c r="K172" i="14"/>
  <c r="G182" i="5" s="1"/>
  <c r="K173" i="14"/>
  <c r="G183" i="5" s="1"/>
  <c r="K174" i="14"/>
  <c r="G184" i="5" s="1"/>
  <c r="K175" i="14"/>
  <c r="G185" i="5" s="1"/>
  <c r="K176" i="14"/>
  <c r="G186" i="5" s="1"/>
  <c r="K177" i="14"/>
  <c r="G187" i="5" s="1"/>
  <c r="K178" i="14"/>
  <c r="G188" i="5" s="1"/>
  <c r="K179" i="14"/>
  <c r="G189" i="5" s="1"/>
  <c r="K180" i="14"/>
  <c r="G190" i="5" s="1"/>
  <c r="K181" i="14"/>
  <c r="G191" i="5" s="1"/>
  <c r="K182" i="14"/>
  <c r="G192" i="5" s="1"/>
  <c r="K183" i="14"/>
  <c r="G193" i="5" s="1"/>
  <c r="K184" i="14"/>
  <c r="G194" i="5" s="1"/>
  <c r="K185" i="14"/>
  <c r="G195" i="5" s="1"/>
  <c r="K186" i="14"/>
  <c r="G196" i="5" s="1"/>
  <c r="K187" i="14"/>
  <c r="G197" i="5" s="1"/>
  <c r="K188" i="14"/>
  <c r="G198" i="5" s="1"/>
  <c r="K189" i="14"/>
  <c r="G199" i="5" s="1"/>
  <c r="K190" i="14"/>
  <c r="G200" i="5" s="1"/>
  <c r="K191" i="14"/>
  <c r="G201" i="5" s="1"/>
  <c r="K192" i="14"/>
  <c r="G202" i="5" s="1"/>
  <c r="K193" i="14"/>
  <c r="G203" i="5" s="1"/>
  <c r="K194" i="14"/>
  <c r="G204" i="5" s="1"/>
  <c r="J204" i="5" s="1"/>
  <c r="L204" i="5" s="1"/>
  <c r="K195" i="14"/>
  <c r="G205" i="5" s="1"/>
  <c r="K196" i="14"/>
  <c r="G206" i="5" s="1"/>
  <c r="K197" i="14"/>
  <c r="G207" i="5" s="1"/>
  <c r="K198" i="14"/>
  <c r="G208" i="5" s="1"/>
  <c r="K199" i="14"/>
  <c r="G209" i="5" s="1"/>
  <c r="K200" i="14"/>
  <c r="G210" i="5" s="1"/>
  <c r="K201" i="14"/>
  <c r="G211" i="5" s="1"/>
  <c r="K214" i="14"/>
  <c r="G224" i="5" s="1"/>
  <c r="K215" i="14"/>
  <c r="G225" i="5" s="1"/>
  <c r="K216" i="14"/>
  <c r="G226" i="5" s="1"/>
  <c r="J226" i="5" s="1"/>
  <c r="L226" i="5" s="1"/>
  <c r="K217" i="14"/>
  <c r="G227" i="5" s="1"/>
  <c r="K218" i="14"/>
  <c r="G228" i="5" s="1"/>
  <c r="K219" i="14"/>
  <c r="G229" i="5" s="1"/>
  <c r="K220" i="14"/>
  <c r="G230" i="5" s="1"/>
  <c r="K221" i="14"/>
  <c r="G231" i="5" s="1"/>
  <c r="K222" i="14"/>
  <c r="G232" i="5" s="1"/>
  <c r="K223" i="14"/>
  <c r="G233" i="5" s="1"/>
  <c r="J233" i="5" s="1"/>
  <c r="L233" i="5" s="1"/>
  <c r="K224" i="14"/>
  <c r="G234" i="5" s="1"/>
  <c r="K225" i="14"/>
  <c r="G235" i="5" s="1"/>
  <c r="K226" i="14"/>
  <c r="G237" i="5" s="1"/>
  <c r="K7" i="14"/>
  <c r="R7" i="14"/>
  <c r="E238" i="5" l="1"/>
  <c r="K227" i="14"/>
  <c r="G11" i="5"/>
  <c r="R227" i="14"/>
  <c r="P11" i="5"/>
  <c r="P238" i="5" s="1"/>
  <c r="N238" i="5"/>
  <c r="V22" i="5"/>
  <c r="G238" i="5" l="1"/>
  <c r="J11" i="5"/>
  <c r="L11" i="5" s="1"/>
  <c r="K214" i="15"/>
  <c r="H235" i="5" s="1"/>
  <c r="J235" i="5" s="1"/>
  <c r="L235" i="5" s="1"/>
  <c r="S9" i="15"/>
  <c r="Q12" i="5" s="1"/>
  <c r="R12" i="5" s="1"/>
  <c r="T12" i="5" s="1"/>
  <c r="S10" i="15"/>
  <c r="Q13" i="5" s="1"/>
  <c r="R13" i="5" s="1"/>
  <c r="T13" i="5" s="1"/>
  <c r="S11" i="15"/>
  <c r="Q14" i="5" s="1"/>
  <c r="R14" i="5" s="1"/>
  <c r="T14" i="5" s="1"/>
  <c r="S12" i="15"/>
  <c r="Q15" i="5" s="1"/>
  <c r="R15" i="5" s="1"/>
  <c r="T15" i="5" s="1"/>
  <c r="S13" i="15"/>
  <c r="Q16" i="5" s="1"/>
  <c r="R16" i="5" s="1"/>
  <c r="T16" i="5" s="1"/>
  <c r="S14" i="15"/>
  <c r="Q17" i="5" s="1"/>
  <c r="R17" i="5" s="1"/>
  <c r="T17" i="5" s="1"/>
  <c r="S15" i="15"/>
  <c r="Q18" i="5" s="1"/>
  <c r="R18" i="5" s="1"/>
  <c r="T18" i="5" s="1"/>
  <c r="S16" i="15"/>
  <c r="Q19" i="5" s="1"/>
  <c r="R19" i="5" s="1"/>
  <c r="T19" i="5" s="1"/>
  <c r="S17" i="15"/>
  <c r="Q20" i="5" s="1"/>
  <c r="R20" i="5" s="1"/>
  <c r="T20" i="5" s="1"/>
  <c r="S18" i="15"/>
  <c r="Q21" i="5" s="1"/>
  <c r="R21" i="5" s="1"/>
  <c r="T21" i="5" s="1"/>
  <c r="S19" i="15"/>
  <c r="Q22" i="5" s="1"/>
  <c r="R22" i="5" s="1"/>
  <c r="T22" i="5" s="1"/>
  <c r="S20" i="15"/>
  <c r="Q23" i="5" s="1"/>
  <c r="R23" i="5" s="1"/>
  <c r="T23" i="5" s="1"/>
  <c r="S21" i="15"/>
  <c r="Q24" i="5" s="1"/>
  <c r="R24" i="5" s="1"/>
  <c r="T24" i="5" s="1"/>
  <c r="S22" i="15"/>
  <c r="Q25" i="5" s="1"/>
  <c r="R25" i="5" s="1"/>
  <c r="T25" i="5" s="1"/>
  <c r="S23" i="15"/>
  <c r="Q27" i="5" s="1"/>
  <c r="R27" i="5" s="1"/>
  <c r="T27" i="5" s="1"/>
  <c r="S24" i="15"/>
  <c r="Q28" i="5" s="1"/>
  <c r="R28" i="5" s="1"/>
  <c r="T28" i="5" s="1"/>
  <c r="S25" i="15"/>
  <c r="Q29" i="5" s="1"/>
  <c r="R29" i="5" s="1"/>
  <c r="T29" i="5" s="1"/>
  <c r="S26" i="15"/>
  <c r="Q30" i="5" s="1"/>
  <c r="R30" i="5" s="1"/>
  <c r="T30" i="5" s="1"/>
  <c r="S27" i="15"/>
  <c r="Q31" i="5" s="1"/>
  <c r="R31" i="5" s="1"/>
  <c r="T31" i="5" s="1"/>
  <c r="S28" i="15"/>
  <c r="Q32" i="5" s="1"/>
  <c r="R32" i="5" s="1"/>
  <c r="T32" i="5" s="1"/>
  <c r="S29" i="15"/>
  <c r="Q33" i="5" s="1"/>
  <c r="R33" i="5" s="1"/>
  <c r="T33" i="5" s="1"/>
  <c r="S30" i="15"/>
  <c r="Q34" i="5" s="1"/>
  <c r="R34" i="5" s="1"/>
  <c r="T34" i="5" s="1"/>
  <c r="S31" i="15"/>
  <c r="Q35" i="5" s="1"/>
  <c r="R35" i="5" s="1"/>
  <c r="T35" i="5" s="1"/>
  <c r="S32" i="15"/>
  <c r="Q36" i="5" s="1"/>
  <c r="R36" i="5" s="1"/>
  <c r="T36" i="5" s="1"/>
  <c r="S33" i="15"/>
  <c r="Q37" i="5" s="1"/>
  <c r="R37" i="5" s="1"/>
  <c r="T37" i="5" s="1"/>
  <c r="S34" i="15"/>
  <c r="Q38" i="5" s="1"/>
  <c r="R38" i="5" s="1"/>
  <c r="T38" i="5" s="1"/>
  <c r="S35" i="15"/>
  <c r="Q39" i="5" s="1"/>
  <c r="R39" i="5" s="1"/>
  <c r="T39" i="5" s="1"/>
  <c r="S36" i="15"/>
  <c r="Q40" i="5" s="1"/>
  <c r="R40" i="5" s="1"/>
  <c r="T40" i="5" s="1"/>
  <c r="S37" i="15"/>
  <c r="Q41" i="5" s="1"/>
  <c r="R41" i="5" s="1"/>
  <c r="T41" i="5" s="1"/>
  <c r="S38" i="15"/>
  <c r="Q42" i="5" s="1"/>
  <c r="R42" i="5" s="1"/>
  <c r="T42" i="5" s="1"/>
  <c r="S39" i="15"/>
  <c r="Q43" i="5" s="1"/>
  <c r="R43" i="5" s="1"/>
  <c r="T43" i="5" s="1"/>
  <c r="S40" i="15"/>
  <c r="Q44" i="5" s="1"/>
  <c r="R44" i="5" s="1"/>
  <c r="T44" i="5" s="1"/>
  <c r="S41" i="15"/>
  <c r="Q45" i="5" s="1"/>
  <c r="R45" i="5" s="1"/>
  <c r="T45" i="5" s="1"/>
  <c r="S42" i="15"/>
  <c r="Q46" i="5" s="1"/>
  <c r="R46" i="5" s="1"/>
  <c r="T46" i="5" s="1"/>
  <c r="S43" i="15"/>
  <c r="Q47" i="5" s="1"/>
  <c r="R47" i="5" s="1"/>
  <c r="T47" i="5" s="1"/>
  <c r="S44" i="15"/>
  <c r="Q48" i="5" s="1"/>
  <c r="R48" i="5" s="1"/>
  <c r="T48" i="5" s="1"/>
  <c r="S45" i="15"/>
  <c r="Q49" i="5" s="1"/>
  <c r="R49" i="5" s="1"/>
  <c r="T49" i="5" s="1"/>
  <c r="S46" i="15"/>
  <c r="Q50" i="5" s="1"/>
  <c r="R50" i="5" s="1"/>
  <c r="T50" i="5" s="1"/>
  <c r="S47" i="15"/>
  <c r="Q51" i="5" s="1"/>
  <c r="R51" i="5" s="1"/>
  <c r="T51" i="5" s="1"/>
  <c r="S48" i="15"/>
  <c r="Q53" i="5" s="1"/>
  <c r="R53" i="5" s="1"/>
  <c r="T53" i="5" s="1"/>
  <c r="S49" i="15"/>
  <c r="Q54" i="5" s="1"/>
  <c r="R54" i="5" s="1"/>
  <c r="T54" i="5" s="1"/>
  <c r="S50" i="15"/>
  <c r="Q55" i="5" s="1"/>
  <c r="R55" i="5" s="1"/>
  <c r="T55" i="5" s="1"/>
  <c r="S51" i="15"/>
  <c r="Q56" i="5" s="1"/>
  <c r="R56" i="5" s="1"/>
  <c r="T56" i="5" s="1"/>
  <c r="S52" i="15"/>
  <c r="Q58" i="5" s="1"/>
  <c r="R58" i="5" s="1"/>
  <c r="T58" i="5" s="1"/>
  <c r="S53" i="15"/>
  <c r="Q59" i="5" s="1"/>
  <c r="R59" i="5" s="1"/>
  <c r="T59" i="5" s="1"/>
  <c r="S54" i="15"/>
  <c r="Q60" i="5" s="1"/>
  <c r="R60" i="5" s="1"/>
  <c r="T60" i="5" s="1"/>
  <c r="S55" i="15"/>
  <c r="Q61" i="5" s="1"/>
  <c r="R61" i="5" s="1"/>
  <c r="T61" i="5" s="1"/>
  <c r="S56" i="15"/>
  <c r="Q62" i="5" s="1"/>
  <c r="R62" i="5" s="1"/>
  <c r="T62" i="5" s="1"/>
  <c r="S57" i="15"/>
  <c r="Q63" i="5" s="1"/>
  <c r="R63" i="5" s="1"/>
  <c r="T63" i="5" s="1"/>
  <c r="S58" i="15"/>
  <c r="Q64" i="5" s="1"/>
  <c r="R64" i="5" s="1"/>
  <c r="T64" i="5" s="1"/>
  <c r="S59" i="15"/>
  <c r="Q65" i="5" s="1"/>
  <c r="R65" i="5" s="1"/>
  <c r="T65" i="5" s="1"/>
  <c r="S60" i="15"/>
  <c r="Q66" i="5" s="1"/>
  <c r="R66" i="5" s="1"/>
  <c r="T66" i="5" s="1"/>
  <c r="S61" i="15"/>
  <c r="Q67" i="5" s="1"/>
  <c r="R67" i="5" s="1"/>
  <c r="T67" i="5" s="1"/>
  <c r="S62" i="15"/>
  <c r="Q68" i="5" s="1"/>
  <c r="R68" i="5" s="1"/>
  <c r="T68" i="5" s="1"/>
  <c r="S63" i="15"/>
  <c r="Q69" i="5" s="1"/>
  <c r="R69" i="5" s="1"/>
  <c r="T69" i="5" s="1"/>
  <c r="S64" i="15"/>
  <c r="Q70" i="5" s="1"/>
  <c r="R70" i="5" s="1"/>
  <c r="T70" i="5" s="1"/>
  <c r="S65" i="15"/>
  <c r="Q71" i="5" s="1"/>
  <c r="R71" i="5" s="1"/>
  <c r="T71" i="5" s="1"/>
  <c r="S66" i="15"/>
  <c r="Q72" i="5" s="1"/>
  <c r="R72" i="5" s="1"/>
  <c r="T72" i="5" s="1"/>
  <c r="S67" i="15"/>
  <c r="Q73" i="5" s="1"/>
  <c r="R73" i="5" s="1"/>
  <c r="T73" i="5" s="1"/>
  <c r="S68" i="15"/>
  <c r="Q74" i="5" s="1"/>
  <c r="R74" i="5" s="1"/>
  <c r="T74" i="5" s="1"/>
  <c r="S69" i="15"/>
  <c r="Q76" i="5" s="1"/>
  <c r="R76" i="5" s="1"/>
  <c r="T76" i="5" s="1"/>
  <c r="S70" i="15"/>
  <c r="Q77" i="5" s="1"/>
  <c r="R77" i="5" s="1"/>
  <c r="T77" i="5" s="1"/>
  <c r="S71" i="15"/>
  <c r="Q78" i="5" s="1"/>
  <c r="R78" i="5" s="1"/>
  <c r="T78" i="5" s="1"/>
  <c r="S72" i="15"/>
  <c r="Q79" i="5" s="1"/>
  <c r="R79" i="5" s="1"/>
  <c r="T79" i="5" s="1"/>
  <c r="S73" i="15"/>
  <c r="Q81" i="5" s="1"/>
  <c r="R81" i="5" s="1"/>
  <c r="T81" i="5" s="1"/>
  <c r="S74" i="15"/>
  <c r="Q82" i="5" s="1"/>
  <c r="R82" i="5" s="1"/>
  <c r="T82" i="5" s="1"/>
  <c r="S75" i="15"/>
  <c r="Q83" i="5" s="1"/>
  <c r="R83" i="5" s="1"/>
  <c r="T83" i="5" s="1"/>
  <c r="S76" i="15"/>
  <c r="Q84" i="5" s="1"/>
  <c r="R84" i="5" s="1"/>
  <c r="T84" i="5" s="1"/>
  <c r="S77" i="15"/>
  <c r="Q85" i="5" s="1"/>
  <c r="R85" i="5" s="1"/>
  <c r="T85" i="5" s="1"/>
  <c r="S78" i="15"/>
  <c r="Q86" i="5" s="1"/>
  <c r="R86" i="5" s="1"/>
  <c r="T86" i="5" s="1"/>
  <c r="S79" i="15"/>
  <c r="Q87" i="5" s="1"/>
  <c r="R87" i="5" s="1"/>
  <c r="T87" i="5" s="1"/>
  <c r="S80" i="15"/>
  <c r="Q88" i="5" s="1"/>
  <c r="R88" i="5" s="1"/>
  <c r="T88" i="5" s="1"/>
  <c r="S81" i="15"/>
  <c r="Q89" i="5" s="1"/>
  <c r="R89" i="5" s="1"/>
  <c r="T89" i="5" s="1"/>
  <c r="S82" i="15"/>
  <c r="Q90" i="5" s="1"/>
  <c r="R90" i="5" s="1"/>
  <c r="T90" i="5" s="1"/>
  <c r="S83" i="15"/>
  <c r="Q91" i="5" s="1"/>
  <c r="R91" i="5" s="1"/>
  <c r="T91" i="5" s="1"/>
  <c r="S84" i="15"/>
  <c r="Q92" i="5" s="1"/>
  <c r="R92" i="5" s="1"/>
  <c r="T92" i="5" s="1"/>
  <c r="S85" i="15"/>
  <c r="Q93" i="5" s="1"/>
  <c r="R93" i="5" s="1"/>
  <c r="T93" i="5" s="1"/>
  <c r="S86" i="15"/>
  <c r="Q94" i="5" s="1"/>
  <c r="R94" i="5" s="1"/>
  <c r="T94" i="5" s="1"/>
  <c r="S87" i="15"/>
  <c r="Q95" i="5" s="1"/>
  <c r="R95" i="5" s="1"/>
  <c r="T95" i="5" s="1"/>
  <c r="S88" i="15"/>
  <c r="Q96" i="5" s="1"/>
  <c r="R96" i="5" s="1"/>
  <c r="T96" i="5" s="1"/>
  <c r="S89" i="15"/>
  <c r="Q98" i="5" s="1"/>
  <c r="R98" i="5" s="1"/>
  <c r="T98" i="5" s="1"/>
  <c r="S90" i="15"/>
  <c r="Q99" i="5" s="1"/>
  <c r="R99" i="5" s="1"/>
  <c r="T99" i="5" s="1"/>
  <c r="S91" i="15"/>
  <c r="Q100" i="5" s="1"/>
  <c r="R100" i="5" s="1"/>
  <c r="T100" i="5" s="1"/>
  <c r="S92" i="15"/>
  <c r="Q101" i="5" s="1"/>
  <c r="R101" i="5" s="1"/>
  <c r="T101" i="5" s="1"/>
  <c r="S93" i="15"/>
  <c r="Q102" i="5" s="1"/>
  <c r="R102" i="5" s="1"/>
  <c r="T102" i="5" s="1"/>
  <c r="S94" i="15"/>
  <c r="Q103" i="5" s="1"/>
  <c r="R103" i="5" s="1"/>
  <c r="T103" i="5" s="1"/>
  <c r="S95" i="15"/>
  <c r="Q104" i="5" s="1"/>
  <c r="R104" i="5" s="1"/>
  <c r="T104" i="5" s="1"/>
  <c r="S96" i="15"/>
  <c r="Q105" i="5" s="1"/>
  <c r="R105" i="5" s="1"/>
  <c r="T105" i="5" s="1"/>
  <c r="S97" i="15"/>
  <c r="Q106" i="5" s="1"/>
  <c r="R106" i="5" s="1"/>
  <c r="T106" i="5" s="1"/>
  <c r="S98" i="15"/>
  <c r="Q107" i="5" s="1"/>
  <c r="R107" i="5" s="1"/>
  <c r="T107" i="5" s="1"/>
  <c r="S99" i="15"/>
  <c r="Q109" i="5" s="1"/>
  <c r="R109" i="5" s="1"/>
  <c r="T109" i="5" s="1"/>
  <c r="S100" i="15"/>
  <c r="Q110" i="5" s="1"/>
  <c r="R110" i="5" s="1"/>
  <c r="T110" i="5" s="1"/>
  <c r="S101" i="15"/>
  <c r="Q111" i="5" s="1"/>
  <c r="R111" i="5" s="1"/>
  <c r="T111" i="5" s="1"/>
  <c r="S102" i="15"/>
  <c r="Q112" i="5" s="1"/>
  <c r="R112" i="5" s="1"/>
  <c r="T112" i="5" s="1"/>
  <c r="S103" i="15"/>
  <c r="Q113" i="5" s="1"/>
  <c r="R113" i="5" s="1"/>
  <c r="T113" i="5" s="1"/>
  <c r="S104" i="15"/>
  <c r="Q115" i="5" s="1"/>
  <c r="R115" i="5" s="1"/>
  <c r="T115" i="5" s="1"/>
  <c r="S105" i="15"/>
  <c r="Q116" i="5" s="1"/>
  <c r="R116" i="5" s="1"/>
  <c r="T116" i="5" s="1"/>
  <c r="S106" i="15"/>
  <c r="Q117" i="5" s="1"/>
  <c r="R117" i="5" s="1"/>
  <c r="T117" i="5" s="1"/>
  <c r="S107" i="15"/>
  <c r="Q118" i="5" s="1"/>
  <c r="R118" i="5" s="1"/>
  <c r="T118" i="5" s="1"/>
  <c r="S108" i="15"/>
  <c r="Q119" i="5" s="1"/>
  <c r="R119" i="5" s="1"/>
  <c r="T119" i="5" s="1"/>
  <c r="S109" i="15"/>
  <c r="Q121" i="5" s="1"/>
  <c r="R121" i="5" s="1"/>
  <c r="T121" i="5" s="1"/>
  <c r="S110" i="15"/>
  <c r="Q122" i="5" s="1"/>
  <c r="R122" i="5" s="1"/>
  <c r="T122" i="5" s="1"/>
  <c r="S111" i="15"/>
  <c r="Q123" i="5" s="1"/>
  <c r="R123" i="5" s="1"/>
  <c r="T123" i="5" s="1"/>
  <c r="S112" i="15"/>
  <c r="Q124" i="5" s="1"/>
  <c r="R124" i="5" s="1"/>
  <c r="T124" i="5" s="1"/>
  <c r="S113" i="15"/>
  <c r="Q125" i="5" s="1"/>
  <c r="R125" i="5" s="1"/>
  <c r="T125" i="5" s="1"/>
  <c r="S114" i="15"/>
  <c r="Q126" i="5" s="1"/>
  <c r="R126" i="5" s="1"/>
  <c r="T126" i="5" s="1"/>
  <c r="S115" i="15"/>
  <c r="Q127" i="5" s="1"/>
  <c r="R127" i="5" s="1"/>
  <c r="T127" i="5" s="1"/>
  <c r="S116" i="15"/>
  <c r="Q128" i="5" s="1"/>
  <c r="R128" i="5" s="1"/>
  <c r="T128" i="5" s="1"/>
  <c r="S117" i="15"/>
  <c r="Q129" i="5" s="1"/>
  <c r="R129" i="5" s="1"/>
  <c r="T129" i="5" s="1"/>
  <c r="S118" i="15"/>
  <c r="Q130" i="5" s="1"/>
  <c r="R130" i="5" s="1"/>
  <c r="T130" i="5" s="1"/>
  <c r="S119" i="15"/>
  <c r="Q131" i="5" s="1"/>
  <c r="R131" i="5" s="1"/>
  <c r="T131" i="5" s="1"/>
  <c r="S120" i="15"/>
  <c r="Q132" i="5" s="1"/>
  <c r="R132" i="5" s="1"/>
  <c r="T132" i="5" s="1"/>
  <c r="S121" i="15"/>
  <c r="Q134" i="5" s="1"/>
  <c r="R134" i="5" s="1"/>
  <c r="T134" i="5" s="1"/>
  <c r="S122" i="15"/>
  <c r="Q135" i="5" s="1"/>
  <c r="R135" i="5" s="1"/>
  <c r="T135" i="5" s="1"/>
  <c r="S123" i="15"/>
  <c r="Q137" i="5" s="1"/>
  <c r="R137" i="5" s="1"/>
  <c r="T137" i="5" s="1"/>
  <c r="S124" i="15"/>
  <c r="Q138" i="5" s="1"/>
  <c r="R138" i="5" s="1"/>
  <c r="T138" i="5" s="1"/>
  <c r="S125" i="15"/>
  <c r="Q139" i="5" s="1"/>
  <c r="R139" i="5" s="1"/>
  <c r="T139" i="5" s="1"/>
  <c r="S126" i="15"/>
  <c r="Q140" i="5" s="1"/>
  <c r="R140" i="5" s="1"/>
  <c r="T140" i="5" s="1"/>
  <c r="S127" i="15"/>
  <c r="Q143" i="5" s="1"/>
  <c r="R143" i="5" s="1"/>
  <c r="T143" i="5" s="1"/>
  <c r="S128" i="15"/>
  <c r="Q144" i="5" s="1"/>
  <c r="R144" i="5" s="1"/>
  <c r="T144" i="5" s="1"/>
  <c r="S129" i="15"/>
  <c r="Q145" i="5" s="1"/>
  <c r="R145" i="5" s="1"/>
  <c r="T145" i="5" s="1"/>
  <c r="S130" i="15"/>
  <c r="Q146" i="5" s="1"/>
  <c r="R146" i="5" s="1"/>
  <c r="T146" i="5" s="1"/>
  <c r="S131" i="15"/>
  <c r="Q147" i="5" s="1"/>
  <c r="R147" i="5" s="1"/>
  <c r="T147" i="5" s="1"/>
  <c r="S132" i="15"/>
  <c r="Q148" i="5" s="1"/>
  <c r="R148" i="5" s="1"/>
  <c r="T148" i="5" s="1"/>
  <c r="S133" i="15"/>
  <c r="Q149" i="5" s="1"/>
  <c r="R149" i="5" s="1"/>
  <c r="T149" i="5" s="1"/>
  <c r="S134" i="15"/>
  <c r="Q150" i="5" s="1"/>
  <c r="R150" i="5" s="1"/>
  <c r="T150" i="5" s="1"/>
  <c r="S135" i="15"/>
  <c r="Q151" i="5" s="1"/>
  <c r="R151" i="5" s="1"/>
  <c r="T151" i="5" s="1"/>
  <c r="S136" i="15"/>
  <c r="Q152" i="5" s="1"/>
  <c r="R152" i="5" s="1"/>
  <c r="T152" i="5" s="1"/>
  <c r="S137" i="15"/>
  <c r="Q153" i="5" s="1"/>
  <c r="R153" i="5" s="1"/>
  <c r="T153" i="5" s="1"/>
  <c r="S138" i="15"/>
  <c r="Q154" i="5" s="1"/>
  <c r="R154" i="5" s="1"/>
  <c r="T154" i="5" s="1"/>
  <c r="S139" i="15"/>
  <c r="Q155" i="5" s="1"/>
  <c r="R155" i="5" s="1"/>
  <c r="T155" i="5" s="1"/>
  <c r="S140" i="15"/>
  <c r="Q156" i="5" s="1"/>
  <c r="R156" i="5" s="1"/>
  <c r="T156" i="5" s="1"/>
  <c r="S141" i="15"/>
  <c r="Q157" i="5" s="1"/>
  <c r="R157" i="5" s="1"/>
  <c r="T157" i="5" s="1"/>
  <c r="S142" i="15"/>
  <c r="Q159" i="5" s="1"/>
  <c r="R159" i="5" s="1"/>
  <c r="T159" i="5" s="1"/>
  <c r="S143" i="15"/>
  <c r="Q160" i="5" s="1"/>
  <c r="R160" i="5" s="1"/>
  <c r="T160" i="5" s="1"/>
  <c r="S144" i="15"/>
  <c r="Q161" i="5" s="1"/>
  <c r="R161" i="5" s="1"/>
  <c r="T161" i="5" s="1"/>
  <c r="S145" i="15"/>
  <c r="Q162" i="5" s="1"/>
  <c r="R162" i="5" s="1"/>
  <c r="T162" i="5" s="1"/>
  <c r="S146" i="15"/>
  <c r="Q163" i="5" s="1"/>
  <c r="R163" i="5" s="1"/>
  <c r="T163" i="5" s="1"/>
  <c r="S147" i="15"/>
  <c r="Q164" i="5" s="1"/>
  <c r="R164" i="5" s="1"/>
  <c r="T164" i="5" s="1"/>
  <c r="S148" i="15"/>
  <c r="Q165" i="5" s="1"/>
  <c r="R165" i="5" s="1"/>
  <c r="T165" i="5" s="1"/>
  <c r="S149" i="15"/>
  <c r="Q166" i="5" s="1"/>
  <c r="R166" i="5" s="1"/>
  <c r="T166" i="5" s="1"/>
  <c r="S150" i="15"/>
  <c r="Q167" i="5" s="1"/>
  <c r="R167" i="5" s="1"/>
  <c r="T167" i="5" s="1"/>
  <c r="S151" i="15"/>
  <c r="Q169" i="5" s="1"/>
  <c r="R169" i="5" s="1"/>
  <c r="T169" i="5" s="1"/>
  <c r="S152" i="15"/>
  <c r="Q170" i="5" s="1"/>
  <c r="R170" i="5" s="1"/>
  <c r="T170" i="5" s="1"/>
  <c r="S153" i="15"/>
  <c r="Q171" i="5" s="1"/>
  <c r="R171" i="5" s="1"/>
  <c r="T171" i="5" s="1"/>
  <c r="S154" i="15"/>
  <c r="Q172" i="5" s="1"/>
  <c r="R172" i="5" s="1"/>
  <c r="T172" i="5" s="1"/>
  <c r="S155" i="15"/>
  <c r="Q173" i="5" s="1"/>
  <c r="R173" i="5" s="1"/>
  <c r="T173" i="5" s="1"/>
  <c r="S156" i="15"/>
  <c r="Q174" i="5" s="1"/>
  <c r="R174" i="5" s="1"/>
  <c r="T174" i="5" s="1"/>
  <c r="S157" i="15"/>
  <c r="Q175" i="5" s="1"/>
  <c r="R175" i="5" s="1"/>
  <c r="T175" i="5" s="1"/>
  <c r="S158" i="15"/>
  <c r="Q176" i="5" s="1"/>
  <c r="R176" i="5" s="1"/>
  <c r="T176" i="5" s="1"/>
  <c r="S159" i="15"/>
  <c r="Q177" i="5" s="1"/>
  <c r="R177" i="5" s="1"/>
  <c r="T177" i="5" s="1"/>
  <c r="S160" i="15"/>
  <c r="Q178" i="5" s="1"/>
  <c r="R178" i="5" s="1"/>
  <c r="T178" i="5" s="1"/>
  <c r="S161" i="15"/>
  <c r="Q179" i="5" s="1"/>
  <c r="R179" i="5" s="1"/>
  <c r="T179" i="5" s="1"/>
  <c r="S162" i="15"/>
  <c r="Q180" i="5" s="1"/>
  <c r="R180" i="5" s="1"/>
  <c r="T180" i="5" s="1"/>
  <c r="S163" i="15"/>
  <c r="Q181" i="5" s="1"/>
  <c r="R181" i="5" s="1"/>
  <c r="T181" i="5" s="1"/>
  <c r="S164" i="15"/>
  <c r="Q182" i="5" s="1"/>
  <c r="R182" i="5" s="1"/>
  <c r="T182" i="5" s="1"/>
  <c r="S165" i="15"/>
  <c r="Q183" i="5" s="1"/>
  <c r="R183" i="5" s="1"/>
  <c r="T183" i="5" s="1"/>
  <c r="S166" i="15"/>
  <c r="Q184" i="5" s="1"/>
  <c r="R184" i="5" s="1"/>
  <c r="T184" i="5" s="1"/>
  <c r="S167" i="15"/>
  <c r="Q185" i="5" s="1"/>
  <c r="R185" i="5" s="1"/>
  <c r="T185" i="5" s="1"/>
  <c r="S168" i="15"/>
  <c r="Q186" i="5" s="1"/>
  <c r="R186" i="5" s="1"/>
  <c r="T186" i="5" s="1"/>
  <c r="S169" i="15"/>
  <c r="Q187" i="5" s="1"/>
  <c r="R187" i="5" s="1"/>
  <c r="T187" i="5" s="1"/>
  <c r="S170" i="15"/>
  <c r="Q188" i="5" s="1"/>
  <c r="R188" i="5" s="1"/>
  <c r="T188" i="5" s="1"/>
  <c r="S171" i="15"/>
  <c r="Q189" i="5" s="1"/>
  <c r="R189" i="5" s="1"/>
  <c r="T189" i="5" s="1"/>
  <c r="S172" i="15"/>
  <c r="Q190" i="5" s="1"/>
  <c r="R190" i="5" s="1"/>
  <c r="T190" i="5" s="1"/>
  <c r="S173" i="15"/>
  <c r="Q191" i="5" s="1"/>
  <c r="R191" i="5" s="1"/>
  <c r="T191" i="5" s="1"/>
  <c r="S174" i="15"/>
  <c r="Q192" i="5" s="1"/>
  <c r="R192" i="5" s="1"/>
  <c r="T192" i="5" s="1"/>
  <c r="S175" i="15"/>
  <c r="Q193" i="5" s="1"/>
  <c r="R193" i="5" s="1"/>
  <c r="T193" i="5" s="1"/>
  <c r="S176" i="15"/>
  <c r="Q194" i="5" s="1"/>
  <c r="R194" i="5" s="1"/>
  <c r="T194" i="5" s="1"/>
  <c r="S177" i="15"/>
  <c r="Q195" i="5" s="1"/>
  <c r="R195" i="5" s="1"/>
  <c r="T195" i="5" s="1"/>
  <c r="S178" i="15"/>
  <c r="Q196" i="5" s="1"/>
  <c r="R196" i="5" s="1"/>
  <c r="T196" i="5" s="1"/>
  <c r="S179" i="15"/>
  <c r="Q198" i="5" s="1"/>
  <c r="R198" i="5" s="1"/>
  <c r="T198" i="5" s="1"/>
  <c r="S180" i="15"/>
  <c r="Q199" i="5" s="1"/>
  <c r="R199" i="5" s="1"/>
  <c r="T199" i="5" s="1"/>
  <c r="S181" i="15"/>
  <c r="Q200" i="5" s="1"/>
  <c r="R200" i="5" s="1"/>
  <c r="T200" i="5" s="1"/>
  <c r="S182" i="15"/>
  <c r="Q201" i="5" s="1"/>
  <c r="R201" i="5" s="1"/>
  <c r="T201" i="5" s="1"/>
  <c r="S183" i="15"/>
  <c r="Q202" i="5" s="1"/>
  <c r="R202" i="5" s="1"/>
  <c r="T202" i="5" s="1"/>
  <c r="S184" i="15"/>
  <c r="Q203" i="5" s="1"/>
  <c r="R203" i="5" s="1"/>
  <c r="T203" i="5" s="1"/>
  <c r="S185" i="15"/>
  <c r="Q204" i="5" s="1"/>
  <c r="R204" i="5" s="1"/>
  <c r="T204" i="5" s="1"/>
  <c r="S186" i="15"/>
  <c r="Q205" i="5" s="1"/>
  <c r="R205" i="5" s="1"/>
  <c r="T205" i="5" s="1"/>
  <c r="S187" i="15"/>
  <c r="Q206" i="5" s="1"/>
  <c r="R206" i="5" s="1"/>
  <c r="T206" i="5" s="1"/>
  <c r="S188" i="15"/>
  <c r="Q207" i="5" s="1"/>
  <c r="R207" i="5" s="1"/>
  <c r="T207" i="5" s="1"/>
  <c r="S189" i="15"/>
  <c r="Q208" i="5" s="1"/>
  <c r="R208" i="5" s="1"/>
  <c r="T208" i="5" s="1"/>
  <c r="S190" i="15"/>
  <c r="Q209" i="5" s="1"/>
  <c r="R209" i="5" s="1"/>
  <c r="T209" i="5" s="1"/>
  <c r="S191" i="15"/>
  <c r="Q210" i="5" s="1"/>
  <c r="R210" i="5" s="1"/>
  <c r="T210" i="5" s="1"/>
  <c r="S192" i="15"/>
  <c r="Q211" i="5" s="1"/>
  <c r="R211" i="5" s="1"/>
  <c r="T211" i="5" s="1"/>
  <c r="S193" i="15"/>
  <c r="Q213" i="5" s="1"/>
  <c r="R213" i="5" s="1"/>
  <c r="T213" i="5" s="1"/>
  <c r="S194" i="15"/>
  <c r="Q214" i="5" s="1"/>
  <c r="R214" i="5" s="1"/>
  <c r="T214" i="5" s="1"/>
  <c r="S195" i="15"/>
  <c r="Q215" i="5" s="1"/>
  <c r="R215" i="5" s="1"/>
  <c r="T215" i="5" s="1"/>
  <c r="S196" i="15"/>
  <c r="Q216" i="5" s="1"/>
  <c r="R216" i="5" s="1"/>
  <c r="T216" i="5" s="1"/>
  <c r="S197" i="15"/>
  <c r="Q217" i="5" s="1"/>
  <c r="R217" i="5" s="1"/>
  <c r="T217" i="5" s="1"/>
  <c r="S198" i="15"/>
  <c r="Q218" i="5" s="1"/>
  <c r="R218" i="5" s="1"/>
  <c r="T218" i="5" s="1"/>
  <c r="S199" i="15"/>
  <c r="Q219" i="5" s="1"/>
  <c r="R219" i="5" s="1"/>
  <c r="T219" i="5" s="1"/>
  <c r="S200" i="15"/>
  <c r="Q220" i="5" s="1"/>
  <c r="R220" i="5" s="1"/>
  <c r="T220" i="5" s="1"/>
  <c r="S201" i="15"/>
  <c r="Q221" i="5" s="1"/>
  <c r="R221" i="5" s="1"/>
  <c r="T221" i="5" s="1"/>
  <c r="S202" i="15"/>
  <c r="Q222" i="5" s="1"/>
  <c r="R222" i="5" s="1"/>
  <c r="T222" i="5" s="1"/>
  <c r="S203" i="15"/>
  <c r="Q223" i="5" s="1"/>
  <c r="R223" i="5" s="1"/>
  <c r="T223" i="5" s="1"/>
  <c r="S204" i="15"/>
  <c r="Q224" i="5" s="1"/>
  <c r="R224" i="5" s="1"/>
  <c r="T224" i="5" s="1"/>
  <c r="S205" i="15"/>
  <c r="Q226" i="5" s="1"/>
  <c r="R226" i="5" s="1"/>
  <c r="T226" i="5" s="1"/>
  <c r="S206" i="15"/>
  <c r="Q227" i="5" s="1"/>
  <c r="R227" i="5" s="1"/>
  <c r="T227" i="5" s="1"/>
  <c r="S207" i="15"/>
  <c r="Q228" i="5" s="1"/>
  <c r="R228" i="5" s="1"/>
  <c r="T228" i="5" s="1"/>
  <c r="S208" i="15"/>
  <c r="Q229" i="5" s="1"/>
  <c r="R229" i="5" s="1"/>
  <c r="T229" i="5" s="1"/>
  <c r="S209" i="15"/>
  <c r="Q230" i="5" s="1"/>
  <c r="R230" i="5" s="1"/>
  <c r="T230" i="5" s="1"/>
  <c r="S210" i="15"/>
  <c r="Q231" i="5" s="1"/>
  <c r="R231" i="5" s="1"/>
  <c r="T231" i="5" s="1"/>
  <c r="S211" i="15"/>
  <c r="Q232" i="5" s="1"/>
  <c r="R232" i="5" s="1"/>
  <c r="T232" i="5" s="1"/>
  <c r="S212" i="15"/>
  <c r="Q233" i="5" s="1"/>
  <c r="R233" i="5" s="1"/>
  <c r="T233" i="5" s="1"/>
  <c r="S213" i="15"/>
  <c r="Q234" i="5" s="1"/>
  <c r="R234" i="5" s="1"/>
  <c r="T234" i="5" s="1"/>
  <c r="S214" i="15"/>
  <c r="Q235" i="5" s="1"/>
  <c r="R235" i="5" s="1"/>
  <c r="T235" i="5" s="1"/>
  <c r="S215" i="15"/>
  <c r="Q236" i="5" s="1"/>
  <c r="R236" i="5" s="1"/>
  <c r="T236" i="5" s="1"/>
  <c r="S216" i="15"/>
  <c r="Q237" i="5" s="1"/>
  <c r="R237" i="5" s="1"/>
  <c r="T237" i="5" s="1"/>
  <c r="S8" i="15"/>
  <c r="K9" i="15"/>
  <c r="K10" i="15"/>
  <c r="H13" i="5" s="1"/>
  <c r="K11" i="15"/>
  <c r="H14" i="5" s="1"/>
  <c r="K12" i="15"/>
  <c r="H15" i="5" s="1"/>
  <c r="K13" i="15"/>
  <c r="H16" i="5" s="1"/>
  <c r="K14" i="15"/>
  <c r="H17" i="5" s="1"/>
  <c r="K15" i="15"/>
  <c r="H18" i="5" s="1"/>
  <c r="K16" i="15"/>
  <c r="H19" i="5" s="1"/>
  <c r="K17" i="15"/>
  <c r="H20" i="5" s="1"/>
  <c r="K18" i="15"/>
  <c r="H21" i="5" s="1"/>
  <c r="K19" i="15"/>
  <c r="H22" i="5" s="1"/>
  <c r="K20" i="15"/>
  <c r="H23" i="5" s="1"/>
  <c r="K21" i="15"/>
  <c r="H24" i="5" s="1"/>
  <c r="K22" i="15"/>
  <c r="H25" i="5" s="1"/>
  <c r="K23" i="15"/>
  <c r="H27" i="5" s="1"/>
  <c r="K24" i="15"/>
  <c r="H28" i="5" s="1"/>
  <c r="K25" i="15"/>
  <c r="H29" i="5" s="1"/>
  <c r="K26" i="15"/>
  <c r="H30" i="5" s="1"/>
  <c r="K27" i="15"/>
  <c r="H31" i="5" s="1"/>
  <c r="K28" i="15"/>
  <c r="H32" i="5" s="1"/>
  <c r="K29" i="15"/>
  <c r="H33" i="5" s="1"/>
  <c r="K30" i="15"/>
  <c r="H34" i="5" s="1"/>
  <c r="K31" i="15"/>
  <c r="H35" i="5" s="1"/>
  <c r="K32" i="15"/>
  <c r="H36" i="5" s="1"/>
  <c r="K33" i="15"/>
  <c r="H37" i="5" s="1"/>
  <c r="K34" i="15"/>
  <c r="H38" i="5" s="1"/>
  <c r="K35" i="15"/>
  <c r="H39" i="5" s="1"/>
  <c r="K36" i="15"/>
  <c r="H40" i="5" s="1"/>
  <c r="K37" i="15"/>
  <c r="H41" i="5" s="1"/>
  <c r="K38" i="15"/>
  <c r="H42" i="5" s="1"/>
  <c r="K39" i="15"/>
  <c r="H43" i="5" s="1"/>
  <c r="K40" i="15"/>
  <c r="H44" i="5" s="1"/>
  <c r="K41" i="15"/>
  <c r="H45" i="5" s="1"/>
  <c r="K42" i="15"/>
  <c r="H46" i="5" s="1"/>
  <c r="K43" i="15"/>
  <c r="H47" i="5" s="1"/>
  <c r="K44" i="15"/>
  <c r="H48" i="5" s="1"/>
  <c r="K45" i="15"/>
  <c r="H49" i="5" s="1"/>
  <c r="K46" i="15"/>
  <c r="H50" i="5" s="1"/>
  <c r="K47" i="15"/>
  <c r="H51" i="5" s="1"/>
  <c r="J51" i="5" s="1"/>
  <c r="L51" i="5" s="1"/>
  <c r="K48" i="15"/>
  <c r="H53" i="5" s="1"/>
  <c r="K49" i="15"/>
  <c r="H54" i="5" s="1"/>
  <c r="K50" i="15"/>
  <c r="H55" i="5" s="1"/>
  <c r="K51" i="15"/>
  <c r="H56" i="5" s="1"/>
  <c r="K52" i="15"/>
  <c r="H58" i="5" s="1"/>
  <c r="K53" i="15"/>
  <c r="H59" i="5" s="1"/>
  <c r="K54" i="15"/>
  <c r="H60" i="5" s="1"/>
  <c r="K55" i="15"/>
  <c r="H61" i="5" s="1"/>
  <c r="J61" i="5" s="1"/>
  <c r="L61" i="5" s="1"/>
  <c r="K56" i="15"/>
  <c r="H62" i="5" s="1"/>
  <c r="K57" i="15"/>
  <c r="H63" i="5" s="1"/>
  <c r="K58" i="15"/>
  <c r="H64" i="5" s="1"/>
  <c r="K59" i="15"/>
  <c r="H65" i="5" s="1"/>
  <c r="J65" i="5" s="1"/>
  <c r="L65" i="5" s="1"/>
  <c r="K60" i="15"/>
  <c r="H66" i="5" s="1"/>
  <c r="K61" i="15"/>
  <c r="H67" i="5" s="1"/>
  <c r="K62" i="15"/>
  <c r="H68" i="5" s="1"/>
  <c r="K63" i="15"/>
  <c r="H69" i="5" s="1"/>
  <c r="K64" i="15"/>
  <c r="H70" i="5" s="1"/>
  <c r="K65" i="15"/>
  <c r="H71" i="5" s="1"/>
  <c r="K66" i="15"/>
  <c r="H73" i="5" s="1"/>
  <c r="K67" i="15"/>
  <c r="H74" i="5" s="1"/>
  <c r="K68" i="15"/>
  <c r="H75" i="5" s="1"/>
  <c r="K69" i="15"/>
  <c r="H76" i="5" s="1"/>
  <c r="K70" i="15"/>
  <c r="H77" i="5" s="1"/>
  <c r="K71" i="15"/>
  <c r="H78" i="5" s="1"/>
  <c r="K72" i="15"/>
  <c r="H79" i="5" s="1"/>
  <c r="K73" i="15"/>
  <c r="H81" i="5" s="1"/>
  <c r="K74" i="15"/>
  <c r="H82" i="5" s="1"/>
  <c r="K75" i="15"/>
  <c r="H83" i="5" s="1"/>
  <c r="K76" i="15"/>
  <c r="H84" i="5" s="1"/>
  <c r="K77" i="15"/>
  <c r="H85" i="5" s="1"/>
  <c r="K78" i="15"/>
  <c r="H86" i="5" s="1"/>
  <c r="K79" i="15"/>
  <c r="H87" i="5" s="1"/>
  <c r="K80" i="15"/>
  <c r="H88" i="5" s="1"/>
  <c r="K81" i="15"/>
  <c r="H89" i="5" s="1"/>
  <c r="K82" i="15"/>
  <c r="H90" i="5" s="1"/>
  <c r="K83" i="15"/>
  <c r="H91" i="5" s="1"/>
  <c r="K84" i="15"/>
  <c r="H92" i="5" s="1"/>
  <c r="K85" i="15"/>
  <c r="H93" i="5" s="1"/>
  <c r="K86" i="15"/>
  <c r="H94" i="5" s="1"/>
  <c r="K87" i="15"/>
  <c r="H95" i="5" s="1"/>
  <c r="K88" i="15"/>
  <c r="H97" i="5" s="1"/>
  <c r="K89" i="15"/>
  <c r="H98" i="5" s="1"/>
  <c r="K90" i="15"/>
  <c r="H99" i="5" s="1"/>
  <c r="K91" i="15"/>
  <c r="H100" i="5" s="1"/>
  <c r="K92" i="15"/>
  <c r="H101" i="5" s="1"/>
  <c r="K93" i="15"/>
  <c r="H102" i="5" s="1"/>
  <c r="K94" i="15"/>
  <c r="H103" i="5" s="1"/>
  <c r="K95" i="15"/>
  <c r="H104" i="5" s="1"/>
  <c r="J104" i="5" s="1"/>
  <c r="L104" i="5" s="1"/>
  <c r="K96" i="15"/>
  <c r="H105" i="5" s="1"/>
  <c r="K97" i="15"/>
  <c r="H106" i="5" s="1"/>
  <c r="K98" i="15"/>
  <c r="H107" i="5" s="1"/>
  <c r="K99" i="15"/>
  <c r="H109" i="5" s="1"/>
  <c r="K100" i="15"/>
  <c r="H110" i="5" s="1"/>
  <c r="K101" i="15"/>
  <c r="H111" i="5" s="1"/>
  <c r="K102" i="15"/>
  <c r="H112" i="5" s="1"/>
  <c r="K103" i="15"/>
  <c r="H113" i="5" s="1"/>
  <c r="K104" i="15"/>
  <c r="H115" i="5" s="1"/>
  <c r="K105" i="15"/>
  <c r="H116" i="5" s="1"/>
  <c r="K106" i="15"/>
  <c r="H117" i="5" s="1"/>
  <c r="K107" i="15"/>
  <c r="H118" i="5" s="1"/>
  <c r="K108" i="15"/>
  <c r="H119" i="5" s="1"/>
  <c r="K109" i="15"/>
  <c r="H121" i="5" s="1"/>
  <c r="K110" i="15"/>
  <c r="H122" i="5" s="1"/>
  <c r="K111" i="15"/>
  <c r="H123" i="5" s="1"/>
  <c r="K112" i="15"/>
  <c r="H124" i="5" s="1"/>
  <c r="K113" i="15"/>
  <c r="H125" i="5" s="1"/>
  <c r="K114" i="15"/>
  <c r="H126" i="5" s="1"/>
  <c r="K115" i="15"/>
  <c r="H127" i="5" s="1"/>
  <c r="K116" i="15"/>
  <c r="H128" i="5" s="1"/>
  <c r="K117" i="15"/>
  <c r="H129" i="5" s="1"/>
  <c r="K118" i="15"/>
  <c r="H130" i="5" s="1"/>
  <c r="K119" i="15"/>
  <c r="H131" i="5" s="1"/>
  <c r="K120" i="15"/>
  <c r="H133" i="5" s="1"/>
  <c r="K121" i="15"/>
  <c r="H135" i="5" s="1"/>
  <c r="K122" i="15"/>
  <c r="K123" i="15"/>
  <c r="H137" i="5" s="1"/>
  <c r="K124" i="15"/>
  <c r="H138" i="5" s="1"/>
  <c r="K125" i="15"/>
  <c r="H139" i="5" s="1"/>
  <c r="K126" i="15"/>
  <c r="H141" i="5" s="1"/>
  <c r="K127" i="15"/>
  <c r="H142" i="5" s="1"/>
  <c r="K128" i="15"/>
  <c r="H145" i="5" s="1"/>
  <c r="K129" i="15"/>
  <c r="H144" i="5" s="1"/>
  <c r="K130" i="15"/>
  <c r="K131" i="15"/>
  <c r="K132" i="15"/>
  <c r="H147" i="5" s="1"/>
  <c r="K133" i="15"/>
  <c r="H148" i="5" s="1"/>
  <c r="K134" i="15"/>
  <c r="H149" i="5" s="1"/>
  <c r="K135" i="15"/>
  <c r="H150" i="5" s="1"/>
  <c r="K136" i="15"/>
  <c r="H151" i="5" s="1"/>
  <c r="K137" i="15"/>
  <c r="H152" i="5" s="1"/>
  <c r="K138" i="15"/>
  <c r="H153" i="5" s="1"/>
  <c r="K139" i="15"/>
  <c r="H154" i="5" s="1"/>
  <c r="J154" i="5" s="1"/>
  <c r="L154" i="5" s="1"/>
  <c r="K140" i="15"/>
  <c r="H157" i="5" s="1"/>
  <c r="K141" i="15"/>
  <c r="H156" i="5" s="1"/>
  <c r="K142" i="15"/>
  <c r="K143" i="15"/>
  <c r="H158" i="5" s="1"/>
  <c r="K144" i="15"/>
  <c r="H159" i="5" s="1"/>
  <c r="K145" i="15"/>
  <c r="H160" i="5" s="1"/>
  <c r="K146" i="15"/>
  <c r="H161" i="5" s="1"/>
  <c r="K147" i="15"/>
  <c r="H165" i="5" s="1"/>
  <c r="K148" i="15"/>
  <c r="H163" i="5" s="1"/>
  <c r="K149" i="15"/>
  <c r="H164" i="5" s="1"/>
  <c r="K150" i="15"/>
  <c r="K151" i="15"/>
  <c r="H166" i="5" s="1"/>
  <c r="K152" i="15"/>
  <c r="H167" i="5" s="1"/>
  <c r="K153" i="15"/>
  <c r="H169" i="5" s="1"/>
  <c r="K154" i="15"/>
  <c r="H170" i="5" s="1"/>
  <c r="K155" i="15"/>
  <c r="H171" i="5" s="1"/>
  <c r="K156" i="15"/>
  <c r="H172" i="5" s="1"/>
  <c r="K157" i="15"/>
  <c r="H176" i="5" s="1"/>
  <c r="K158" i="15"/>
  <c r="K159" i="15"/>
  <c r="K160" i="15"/>
  <c r="H179" i="5" s="1"/>
  <c r="K161" i="15"/>
  <c r="H180" i="5" s="1"/>
  <c r="K162" i="15"/>
  <c r="H181" i="5" s="1"/>
  <c r="J181" i="5" s="1"/>
  <c r="L181" i="5" s="1"/>
  <c r="K163" i="15"/>
  <c r="H182" i="5" s="1"/>
  <c r="K164" i="15"/>
  <c r="H183" i="5" s="1"/>
  <c r="J183" i="5" s="1"/>
  <c r="L183" i="5" s="1"/>
  <c r="K165" i="15"/>
  <c r="H184" i="5" s="1"/>
  <c r="K166" i="15"/>
  <c r="H185" i="5" s="1"/>
  <c r="K167" i="15"/>
  <c r="H186" i="5" s="1"/>
  <c r="K168" i="15"/>
  <c r="H187" i="5" s="1"/>
  <c r="K169" i="15"/>
  <c r="H188" i="5" s="1"/>
  <c r="K170" i="15"/>
  <c r="H189" i="5" s="1"/>
  <c r="K171" i="15"/>
  <c r="H190" i="5" s="1"/>
  <c r="K172" i="15"/>
  <c r="H191" i="5" s="1"/>
  <c r="K173" i="15"/>
  <c r="H192" i="5" s="1"/>
  <c r="K174" i="15"/>
  <c r="H193" i="5" s="1"/>
  <c r="K175" i="15"/>
  <c r="H194" i="5" s="1"/>
  <c r="K176" i="15"/>
  <c r="H195" i="5" s="1"/>
  <c r="J195" i="5" s="1"/>
  <c r="L195" i="5" s="1"/>
  <c r="K177" i="15"/>
  <c r="H196" i="5" s="1"/>
  <c r="K178" i="15"/>
  <c r="H197" i="5" s="1"/>
  <c r="J197" i="5" s="1"/>
  <c r="L197" i="5" s="1"/>
  <c r="K179" i="15"/>
  <c r="H198" i="5" s="1"/>
  <c r="K180" i="15"/>
  <c r="H199" i="5" s="1"/>
  <c r="K181" i="15"/>
  <c r="H200" i="5" s="1"/>
  <c r="K182" i="15"/>
  <c r="H201" i="5" s="1"/>
  <c r="K183" i="15"/>
  <c r="H202" i="5" s="1"/>
  <c r="K184" i="15"/>
  <c r="H203" i="5" s="1"/>
  <c r="K185" i="15"/>
  <c r="H205" i="5" s="1"/>
  <c r="K186" i="15"/>
  <c r="K187" i="15"/>
  <c r="H206" i="5" s="1"/>
  <c r="K188" i="15"/>
  <c r="H207" i="5" s="1"/>
  <c r="K189" i="15"/>
  <c r="H208" i="5" s="1"/>
  <c r="K190" i="15"/>
  <c r="H209" i="5" s="1"/>
  <c r="K191" i="15"/>
  <c r="H210" i="5" s="1"/>
  <c r="K192" i="15"/>
  <c r="H211" i="5" s="1"/>
  <c r="K193" i="15"/>
  <c r="H212" i="5" s="1"/>
  <c r="K194" i="15"/>
  <c r="H213" i="5" s="1"/>
  <c r="K195" i="15"/>
  <c r="H214" i="5" s="1"/>
  <c r="K196" i="15"/>
  <c r="H215" i="5" s="1"/>
  <c r="K197" i="15"/>
  <c r="H216" i="5" s="1"/>
  <c r="K198" i="15"/>
  <c r="H217" i="5" s="1"/>
  <c r="K199" i="15"/>
  <c r="H218" i="5" s="1"/>
  <c r="K200" i="15"/>
  <c r="H219" i="5" s="1"/>
  <c r="K201" i="15"/>
  <c r="H220" i="5" s="1"/>
  <c r="J220" i="5" s="1"/>
  <c r="L220" i="5" s="1"/>
  <c r="K202" i="15"/>
  <c r="H221" i="5" s="1"/>
  <c r="J221" i="5" s="1"/>
  <c r="L221" i="5" s="1"/>
  <c r="K203" i="15"/>
  <c r="H222" i="5" s="1"/>
  <c r="K204" i="15"/>
  <c r="H223" i="5" s="1"/>
  <c r="J223" i="5" s="1"/>
  <c r="L223" i="5" s="1"/>
  <c r="K205" i="15"/>
  <c r="H224" i="5" s="1"/>
  <c r="J224" i="5" s="1"/>
  <c r="L224" i="5" s="1"/>
  <c r="K206" i="15"/>
  <c r="H225" i="5" s="1"/>
  <c r="J225" i="5" s="1"/>
  <c r="L225" i="5" s="1"/>
  <c r="K207" i="15"/>
  <c r="H231" i="5" s="1"/>
  <c r="J231" i="5" s="1"/>
  <c r="L231" i="5" s="1"/>
  <c r="K208" i="15"/>
  <c r="H227" i="5" s="1"/>
  <c r="J227" i="5" s="1"/>
  <c r="L227" i="5" s="1"/>
  <c r="K209" i="15"/>
  <c r="H228" i="5" s="1"/>
  <c r="J228" i="5" s="1"/>
  <c r="L228" i="5" s="1"/>
  <c r="K210" i="15"/>
  <c r="H229" i="5" s="1"/>
  <c r="J229" i="5" s="1"/>
  <c r="L229" i="5" s="1"/>
  <c r="K211" i="15"/>
  <c r="H230" i="5" s="1"/>
  <c r="J230" i="5" s="1"/>
  <c r="L230" i="5" s="1"/>
  <c r="K212" i="15"/>
  <c r="K213" i="15"/>
  <c r="H232" i="5" s="1"/>
  <c r="J232" i="5" s="1"/>
  <c r="L232" i="5" s="1"/>
  <c r="K215" i="15"/>
  <c r="H234" i="5" s="1"/>
  <c r="J234" i="5" s="1"/>
  <c r="L234" i="5" s="1"/>
  <c r="K216" i="15"/>
  <c r="H237" i="5" s="1"/>
  <c r="J237" i="5" s="1"/>
  <c r="L237" i="5" s="1"/>
  <c r="Y208" i="5" l="1"/>
  <c r="J208" i="5"/>
  <c r="L208" i="5" s="1"/>
  <c r="Y200" i="5"/>
  <c r="J200" i="5"/>
  <c r="L200" i="5" s="1"/>
  <c r="Y176" i="5"/>
  <c r="J176" i="5"/>
  <c r="L176" i="5" s="1"/>
  <c r="Y148" i="5"/>
  <c r="J148" i="5"/>
  <c r="L148" i="5" s="1"/>
  <c r="Y76" i="5"/>
  <c r="J76" i="5"/>
  <c r="L76" i="5" s="1"/>
  <c r="J49" i="5"/>
  <c r="L49" i="5" s="1"/>
  <c r="Y49" i="5"/>
  <c r="J41" i="5"/>
  <c r="L41" i="5" s="1"/>
  <c r="Y41" i="5"/>
  <c r="Y16" i="5"/>
  <c r="J16" i="5"/>
  <c r="L16" i="5" s="1"/>
  <c r="Y128" i="5"/>
  <c r="J128" i="5"/>
  <c r="L128" i="5" s="1"/>
  <c r="Y84" i="5"/>
  <c r="J84" i="5"/>
  <c r="L84" i="5" s="1"/>
  <c r="Y40" i="5"/>
  <c r="J40" i="5"/>
  <c r="L40" i="5" s="1"/>
  <c r="Y23" i="5"/>
  <c r="J23" i="5"/>
  <c r="L23" i="5" s="1"/>
  <c r="Y222" i="5"/>
  <c r="J222" i="5"/>
  <c r="L222" i="5" s="1"/>
  <c r="Y206" i="5"/>
  <c r="J206" i="5"/>
  <c r="L206" i="5" s="1"/>
  <c r="Y210" i="5"/>
  <c r="J210" i="5"/>
  <c r="L210" i="5" s="1"/>
  <c r="Y194" i="5"/>
  <c r="J194" i="5"/>
  <c r="L194" i="5" s="1"/>
  <c r="Y186" i="5"/>
  <c r="J186" i="5"/>
  <c r="L186" i="5" s="1"/>
  <c r="H175" i="5"/>
  <c r="H178" i="5"/>
  <c r="Y158" i="5"/>
  <c r="J158" i="5"/>
  <c r="L158" i="5" s="1"/>
  <c r="Y150" i="5"/>
  <c r="J150" i="5"/>
  <c r="L150" i="5" s="1"/>
  <c r="J142" i="5"/>
  <c r="L142" i="5" s="1"/>
  <c r="Y142" i="5"/>
  <c r="Y131" i="5"/>
  <c r="J131" i="5"/>
  <c r="L131" i="5" s="1"/>
  <c r="Y123" i="5"/>
  <c r="J123" i="5"/>
  <c r="L123" i="5" s="1"/>
  <c r="J113" i="5"/>
  <c r="L113" i="5" s="1"/>
  <c r="Y113" i="5"/>
  <c r="Y217" i="5"/>
  <c r="J217" i="5"/>
  <c r="L217" i="5" s="1"/>
  <c r="Y209" i="5"/>
  <c r="J209" i="5"/>
  <c r="L209" i="5" s="1"/>
  <c r="Y201" i="5"/>
  <c r="J201" i="5"/>
  <c r="L201" i="5" s="1"/>
  <c r="Y193" i="5"/>
  <c r="J193" i="5"/>
  <c r="L193" i="5" s="1"/>
  <c r="Y185" i="5"/>
  <c r="J185" i="5"/>
  <c r="L185" i="5" s="1"/>
  <c r="H177" i="5"/>
  <c r="H174" i="5"/>
  <c r="Y149" i="5"/>
  <c r="J149" i="5"/>
  <c r="L149" i="5" s="1"/>
  <c r="Y141" i="5"/>
  <c r="J141" i="5"/>
  <c r="L141" i="5" s="1"/>
  <c r="Y130" i="5"/>
  <c r="J130" i="5"/>
  <c r="L130" i="5" s="1"/>
  <c r="Y122" i="5"/>
  <c r="J122" i="5"/>
  <c r="L122" i="5" s="1"/>
  <c r="Y112" i="5"/>
  <c r="J112" i="5"/>
  <c r="L112" i="5" s="1"/>
  <c r="J103" i="5"/>
  <c r="L103" i="5" s="1"/>
  <c r="Y103" i="5"/>
  <c r="Y94" i="5"/>
  <c r="J94" i="5"/>
  <c r="L94" i="5" s="1"/>
  <c r="J86" i="5"/>
  <c r="L86" i="5" s="1"/>
  <c r="Y86" i="5"/>
  <c r="Y77" i="5"/>
  <c r="J77" i="5"/>
  <c r="L77" i="5" s="1"/>
  <c r="J68" i="5"/>
  <c r="L68" i="5" s="1"/>
  <c r="Y68" i="5"/>
  <c r="Y60" i="5"/>
  <c r="J60" i="5"/>
  <c r="L60" i="5" s="1"/>
  <c r="Y50" i="5"/>
  <c r="J50" i="5"/>
  <c r="L50" i="5" s="1"/>
  <c r="J42" i="5"/>
  <c r="L42" i="5" s="1"/>
  <c r="Y42" i="5"/>
  <c r="Y34" i="5"/>
  <c r="J34" i="5"/>
  <c r="L34" i="5" s="1"/>
  <c r="Y25" i="5"/>
  <c r="J25" i="5"/>
  <c r="L25" i="5" s="1"/>
  <c r="Y17" i="5"/>
  <c r="J17" i="5"/>
  <c r="L17" i="5" s="1"/>
  <c r="J74" i="5"/>
  <c r="L74" i="5" s="1"/>
  <c r="Y74" i="5"/>
  <c r="Y56" i="5"/>
  <c r="J56" i="5"/>
  <c r="L56" i="5" s="1"/>
  <c r="Y47" i="5"/>
  <c r="J47" i="5"/>
  <c r="L47" i="5" s="1"/>
  <c r="Y39" i="5"/>
  <c r="J39" i="5"/>
  <c r="L39" i="5" s="1"/>
  <c r="J31" i="5"/>
  <c r="L31" i="5" s="1"/>
  <c r="Y31" i="5"/>
  <c r="Y22" i="5"/>
  <c r="J22" i="5"/>
  <c r="L22" i="5" s="1"/>
  <c r="Y14" i="5"/>
  <c r="J14" i="5"/>
  <c r="L14" i="5" s="1"/>
  <c r="Y109" i="5"/>
  <c r="J109" i="5"/>
  <c r="L109" i="5" s="1"/>
  <c r="Y100" i="5"/>
  <c r="J100" i="5"/>
  <c r="L100" i="5" s="1"/>
  <c r="Y91" i="5"/>
  <c r="J91" i="5"/>
  <c r="L91" i="5" s="1"/>
  <c r="J83" i="5"/>
  <c r="L83" i="5" s="1"/>
  <c r="Y83" i="5"/>
  <c r="Y213" i="5"/>
  <c r="J213" i="5"/>
  <c r="L213" i="5" s="1"/>
  <c r="Y189" i="5"/>
  <c r="J189" i="5"/>
  <c r="L189" i="5" s="1"/>
  <c r="J170" i="5"/>
  <c r="L170" i="5" s="1"/>
  <c r="Y170" i="5"/>
  <c r="Y161" i="5"/>
  <c r="J161" i="5"/>
  <c r="L161" i="5" s="1"/>
  <c r="Y153" i="5"/>
  <c r="J153" i="5"/>
  <c r="L153" i="5" s="1"/>
  <c r="Y126" i="5"/>
  <c r="J126" i="5"/>
  <c r="L126" i="5" s="1"/>
  <c r="Y117" i="5"/>
  <c r="J117" i="5"/>
  <c r="L117" i="5" s="1"/>
  <c r="Y107" i="5"/>
  <c r="J107" i="5"/>
  <c r="L107" i="5" s="1"/>
  <c r="Y99" i="5"/>
  <c r="J99" i="5"/>
  <c r="L99" i="5" s="1"/>
  <c r="Y90" i="5"/>
  <c r="J90" i="5"/>
  <c r="L90" i="5" s="1"/>
  <c r="Y82" i="5"/>
  <c r="J82" i="5"/>
  <c r="L82" i="5" s="1"/>
  <c r="J73" i="5"/>
  <c r="L73" i="5" s="1"/>
  <c r="Y73" i="5"/>
  <c r="Y64" i="5"/>
  <c r="J64" i="5"/>
  <c r="L64" i="5" s="1"/>
  <c r="Y55" i="5"/>
  <c r="J55" i="5"/>
  <c r="L55" i="5" s="1"/>
  <c r="Y46" i="5"/>
  <c r="J46" i="5"/>
  <c r="L46" i="5" s="1"/>
  <c r="J38" i="5"/>
  <c r="L38" i="5" s="1"/>
  <c r="Y38" i="5"/>
  <c r="J30" i="5"/>
  <c r="L30" i="5" s="1"/>
  <c r="Y30" i="5"/>
  <c r="Y21" i="5"/>
  <c r="J21" i="5"/>
  <c r="L21" i="5" s="1"/>
  <c r="Y13" i="5"/>
  <c r="J13" i="5"/>
  <c r="L13" i="5" s="1"/>
  <c r="Y216" i="5"/>
  <c r="J216" i="5"/>
  <c r="L216" i="5" s="1"/>
  <c r="Y192" i="5"/>
  <c r="J192" i="5"/>
  <c r="L192" i="5" s="1"/>
  <c r="Y184" i="5"/>
  <c r="J184" i="5"/>
  <c r="L184" i="5" s="1"/>
  <c r="Y164" i="5"/>
  <c r="J164" i="5"/>
  <c r="L164" i="5" s="1"/>
  <c r="J139" i="5"/>
  <c r="L139" i="5" s="1"/>
  <c r="Y139" i="5"/>
  <c r="Y111" i="5"/>
  <c r="J111" i="5"/>
  <c r="L111" i="5" s="1"/>
  <c r="Y93" i="5"/>
  <c r="J93" i="5"/>
  <c r="L93" i="5" s="1"/>
  <c r="J59" i="5"/>
  <c r="L59" i="5" s="1"/>
  <c r="Y59" i="5"/>
  <c r="Y215" i="5"/>
  <c r="J215" i="5"/>
  <c r="L215" i="5" s="1"/>
  <c r="Y191" i="5"/>
  <c r="J191" i="5"/>
  <c r="L191" i="5" s="1"/>
  <c r="J157" i="5"/>
  <c r="L157" i="5" s="1"/>
  <c r="Y157" i="5"/>
  <c r="Y32" i="5"/>
  <c r="J32" i="5"/>
  <c r="L32" i="5" s="1"/>
  <c r="Y165" i="5"/>
  <c r="J165" i="5"/>
  <c r="L165" i="5" s="1"/>
  <c r="Y137" i="5"/>
  <c r="J137" i="5"/>
  <c r="L137" i="5" s="1"/>
  <c r="Y127" i="5"/>
  <c r="J127" i="5"/>
  <c r="L127" i="5" s="1"/>
  <c r="Y118" i="5"/>
  <c r="J118" i="5"/>
  <c r="L118" i="5" s="1"/>
  <c r="Y212" i="5"/>
  <c r="J212" i="5"/>
  <c r="L212" i="5" s="1"/>
  <c r="Y205" i="5"/>
  <c r="J205" i="5"/>
  <c r="L205" i="5" s="1"/>
  <c r="Y196" i="5"/>
  <c r="J196" i="5"/>
  <c r="L196" i="5" s="1"/>
  <c r="Y188" i="5"/>
  <c r="J188" i="5"/>
  <c r="L188" i="5" s="1"/>
  <c r="Y180" i="5"/>
  <c r="J180" i="5"/>
  <c r="L180" i="5" s="1"/>
  <c r="Y169" i="5"/>
  <c r="J169" i="5"/>
  <c r="L169" i="5" s="1"/>
  <c r="Y160" i="5"/>
  <c r="J160" i="5"/>
  <c r="L160" i="5" s="1"/>
  <c r="Y152" i="5"/>
  <c r="J152" i="5"/>
  <c r="L152" i="5" s="1"/>
  <c r="Y144" i="5"/>
  <c r="J144" i="5"/>
  <c r="L144" i="5" s="1"/>
  <c r="Y135" i="5"/>
  <c r="J135" i="5"/>
  <c r="L135" i="5" s="1"/>
  <c r="J125" i="5"/>
  <c r="L125" i="5" s="1"/>
  <c r="Y125" i="5"/>
  <c r="J116" i="5"/>
  <c r="L116" i="5" s="1"/>
  <c r="Y116" i="5"/>
  <c r="Y106" i="5"/>
  <c r="J106" i="5"/>
  <c r="L106" i="5" s="1"/>
  <c r="Y98" i="5"/>
  <c r="J98" i="5"/>
  <c r="L98" i="5" s="1"/>
  <c r="J89" i="5"/>
  <c r="L89" i="5" s="1"/>
  <c r="Y89" i="5"/>
  <c r="Y81" i="5"/>
  <c r="J81" i="5"/>
  <c r="L81" i="5" s="1"/>
  <c r="Y71" i="5"/>
  <c r="J71" i="5"/>
  <c r="L71" i="5" s="1"/>
  <c r="Y63" i="5"/>
  <c r="J63" i="5"/>
  <c r="L63" i="5" s="1"/>
  <c r="Y54" i="5"/>
  <c r="J54" i="5"/>
  <c r="L54" i="5" s="1"/>
  <c r="Y45" i="5"/>
  <c r="J45" i="5"/>
  <c r="L45" i="5" s="1"/>
  <c r="Y37" i="5"/>
  <c r="J37" i="5"/>
  <c r="L37" i="5" s="1"/>
  <c r="Y29" i="5"/>
  <c r="J29" i="5"/>
  <c r="L29" i="5" s="1"/>
  <c r="Y20" i="5"/>
  <c r="J20" i="5"/>
  <c r="L20" i="5" s="1"/>
  <c r="H12" i="5"/>
  <c r="K217" i="15"/>
  <c r="Y129" i="5"/>
  <c r="J129" i="5"/>
  <c r="L129" i="5" s="1"/>
  <c r="J85" i="5"/>
  <c r="L85" i="5" s="1"/>
  <c r="Y85" i="5"/>
  <c r="Y67" i="5"/>
  <c r="J67" i="5"/>
  <c r="L67" i="5" s="1"/>
  <c r="J199" i="5"/>
  <c r="L199" i="5" s="1"/>
  <c r="Y199" i="5"/>
  <c r="Y172" i="5"/>
  <c r="J172" i="5"/>
  <c r="L172" i="5" s="1"/>
  <c r="Y163" i="5"/>
  <c r="J163" i="5"/>
  <c r="L163" i="5" s="1"/>
  <c r="J147" i="5"/>
  <c r="L147" i="5" s="1"/>
  <c r="Y147" i="5"/>
  <c r="Y138" i="5"/>
  <c r="J138" i="5"/>
  <c r="L138" i="5" s="1"/>
  <c r="Y119" i="5"/>
  <c r="J119" i="5"/>
  <c r="L119" i="5" s="1"/>
  <c r="Y110" i="5"/>
  <c r="J110" i="5"/>
  <c r="L110" i="5" s="1"/>
  <c r="Y101" i="5"/>
  <c r="J101" i="5"/>
  <c r="L101" i="5" s="1"/>
  <c r="Y75" i="5"/>
  <c r="J75" i="5"/>
  <c r="L75" i="5" s="1"/>
  <c r="Y58" i="5"/>
  <c r="J58" i="5"/>
  <c r="L58" i="5" s="1"/>
  <c r="Y48" i="5"/>
  <c r="J48" i="5"/>
  <c r="L48" i="5" s="1"/>
  <c r="J198" i="5"/>
  <c r="L198" i="5" s="1"/>
  <c r="Y198" i="5"/>
  <c r="Y171" i="5"/>
  <c r="J171" i="5"/>
  <c r="L171" i="5" s="1"/>
  <c r="Y219" i="5"/>
  <c r="J219" i="5"/>
  <c r="L219" i="5" s="1"/>
  <c r="Y211" i="5"/>
  <c r="J211" i="5"/>
  <c r="L211" i="5" s="1"/>
  <c r="Y203" i="5"/>
  <c r="J203" i="5"/>
  <c r="L203" i="5" s="1"/>
  <c r="J187" i="5"/>
  <c r="L187" i="5" s="1"/>
  <c r="Y187" i="5"/>
  <c r="Y179" i="5"/>
  <c r="J179" i="5"/>
  <c r="L179" i="5" s="1"/>
  <c r="Y167" i="5"/>
  <c r="J167" i="5"/>
  <c r="L167" i="5" s="1"/>
  <c r="Y159" i="5"/>
  <c r="J159" i="5"/>
  <c r="L159" i="5" s="1"/>
  <c r="Y151" i="5"/>
  <c r="J151" i="5"/>
  <c r="L151" i="5" s="1"/>
  <c r="Y145" i="5"/>
  <c r="J145" i="5"/>
  <c r="L145" i="5" s="1"/>
  <c r="J133" i="5"/>
  <c r="L133" i="5" s="1"/>
  <c r="Y133" i="5"/>
  <c r="J124" i="5"/>
  <c r="L124" i="5" s="1"/>
  <c r="Y124" i="5"/>
  <c r="Y115" i="5"/>
  <c r="J115" i="5"/>
  <c r="L115" i="5" s="1"/>
  <c r="Y105" i="5"/>
  <c r="J105" i="5"/>
  <c r="L105" i="5" s="1"/>
  <c r="Y97" i="5"/>
  <c r="J97" i="5"/>
  <c r="L97" i="5" s="1"/>
  <c r="J88" i="5"/>
  <c r="L88" i="5" s="1"/>
  <c r="Y88" i="5"/>
  <c r="Y79" i="5"/>
  <c r="J79" i="5"/>
  <c r="L79" i="5" s="1"/>
  <c r="Y70" i="5"/>
  <c r="J70" i="5"/>
  <c r="L70" i="5" s="1"/>
  <c r="J62" i="5"/>
  <c r="L62" i="5" s="1"/>
  <c r="Y62" i="5"/>
  <c r="Y53" i="5"/>
  <c r="J53" i="5"/>
  <c r="L53" i="5" s="1"/>
  <c r="Y44" i="5"/>
  <c r="J44" i="5"/>
  <c r="L44" i="5" s="1"/>
  <c r="Y36" i="5"/>
  <c r="J36" i="5"/>
  <c r="L36" i="5" s="1"/>
  <c r="Y28" i="5"/>
  <c r="J28" i="5"/>
  <c r="L28" i="5" s="1"/>
  <c r="J19" i="5"/>
  <c r="L19" i="5" s="1"/>
  <c r="Y19" i="5"/>
  <c r="Q11" i="5"/>
  <c r="S217" i="15"/>
  <c r="Y156" i="5"/>
  <c r="J156" i="5"/>
  <c r="L156" i="5" s="1"/>
  <c r="Y121" i="5"/>
  <c r="J121" i="5"/>
  <c r="L121" i="5" s="1"/>
  <c r="Y102" i="5"/>
  <c r="J102" i="5"/>
  <c r="L102" i="5" s="1"/>
  <c r="Y33" i="5"/>
  <c r="J33" i="5"/>
  <c r="L33" i="5" s="1"/>
  <c r="Y24" i="5"/>
  <c r="J24" i="5"/>
  <c r="L24" i="5" s="1"/>
  <c r="Y207" i="5"/>
  <c r="J207" i="5"/>
  <c r="L207" i="5" s="1"/>
  <c r="Y92" i="5"/>
  <c r="J92" i="5"/>
  <c r="L92" i="5" s="1"/>
  <c r="Y66" i="5"/>
  <c r="J66" i="5"/>
  <c r="L66" i="5" s="1"/>
  <c r="Y15" i="5"/>
  <c r="J15" i="5"/>
  <c r="L15" i="5" s="1"/>
  <c r="Y214" i="5"/>
  <c r="J214" i="5"/>
  <c r="L214" i="5" s="1"/>
  <c r="Y190" i="5"/>
  <c r="J190" i="5"/>
  <c r="L190" i="5" s="1"/>
  <c r="Y182" i="5"/>
  <c r="J182" i="5"/>
  <c r="L182" i="5" s="1"/>
  <c r="Y218" i="5"/>
  <c r="J218" i="5"/>
  <c r="L218" i="5" s="1"/>
  <c r="Y202" i="5"/>
  <c r="J202" i="5"/>
  <c r="L202" i="5" s="1"/>
  <c r="Y166" i="5"/>
  <c r="J166" i="5"/>
  <c r="L166" i="5" s="1"/>
  <c r="Y95" i="5"/>
  <c r="J95" i="5"/>
  <c r="L95" i="5" s="1"/>
  <c r="Y87" i="5"/>
  <c r="J87" i="5"/>
  <c r="L87" i="5" s="1"/>
  <c r="Y78" i="5"/>
  <c r="J78" i="5"/>
  <c r="L78" i="5" s="1"/>
  <c r="Y69" i="5"/>
  <c r="J69" i="5"/>
  <c r="L69" i="5" s="1"/>
  <c r="Y43" i="5"/>
  <c r="J43" i="5"/>
  <c r="L43" i="5" s="1"/>
  <c r="Y35" i="5"/>
  <c r="J35" i="5"/>
  <c r="L35" i="5" s="1"/>
  <c r="Y27" i="5"/>
  <c r="J27" i="5"/>
  <c r="L27" i="5" s="1"/>
  <c r="Y18" i="5"/>
  <c r="J18" i="5"/>
  <c r="L18" i="5" s="1"/>
  <c r="K6" i="2"/>
  <c r="XEY198" i="5" l="1"/>
  <c r="J174" i="5"/>
  <c r="L174" i="5" s="1"/>
  <c r="Y174" i="5"/>
  <c r="Y178" i="5"/>
  <c r="J178" i="5"/>
  <c r="L178" i="5" s="1"/>
  <c r="Y12" i="5"/>
  <c r="J12" i="5"/>
  <c r="H238" i="5"/>
  <c r="Y177" i="5"/>
  <c r="J177" i="5"/>
  <c r="L177" i="5" s="1"/>
  <c r="Y175" i="5"/>
  <c r="J175" i="5"/>
  <c r="L175" i="5" s="1"/>
  <c r="R11" i="5"/>
  <c r="Q238" i="5"/>
  <c r="Y90" i="1"/>
  <c r="T11" i="5" l="1"/>
  <c r="T238" i="5" s="1"/>
  <c r="R238" i="5"/>
  <c r="L12" i="5"/>
  <c r="L238" i="5" s="1"/>
  <c r="J238" i="5"/>
  <c r="E10" i="11"/>
  <c r="I10" i="11" s="1"/>
  <c r="E9" i="11"/>
  <c r="I9" i="11" s="1"/>
  <c r="Q9" i="2" l="1"/>
  <c r="S9" i="2" l="1"/>
  <c r="Y43" i="1"/>
  <c r="T92" i="18" l="1"/>
  <c r="K257" i="15"/>
  <c r="S257" i="15"/>
  <c r="N92" i="18" l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Y28" i="1"/>
  <c r="Y29" i="1"/>
  <c r="Y30" i="1"/>
  <c r="Y31" i="1"/>
  <c r="Y32" i="1"/>
  <c r="Y33" i="1"/>
  <c r="Y34" i="1"/>
  <c r="Y35" i="1"/>
  <c r="Y36" i="1"/>
  <c r="Y38" i="1"/>
  <c r="Y39" i="1"/>
  <c r="Y40" i="1"/>
  <c r="Y41" i="1"/>
  <c r="Y42" i="1"/>
  <c r="Y46" i="1"/>
  <c r="Y47" i="1"/>
  <c r="Y48" i="1"/>
  <c r="Y49" i="1"/>
  <c r="Y50" i="1"/>
  <c r="Y51" i="1"/>
  <c r="Y53" i="1"/>
  <c r="Y54" i="1"/>
  <c r="Y55" i="1"/>
  <c r="Y56" i="1"/>
  <c r="Y57" i="1"/>
  <c r="Y58" i="1"/>
  <c r="Y59" i="1"/>
  <c r="Y61" i="1"/>
  <c r="Y62" i="1"/>
  <c r="Y63" i="1"/>
  <c r="Y64" i="1"/>
  <c r="Y65" i="1"/>
  <c r="Y66" i="1"/>
  <c r="Y67" i="1"/>
  <c r="Y68" i="1"/>
  <c r="Y70" i="1"/>
  <c r="Y71" i="1"/>
  <c r="Y72" i="1"/>
  <c r="Y73" i="1"/>
  <c r="Y74" i="1"/>
  <c r="Y77" i="1"/>
  <c r="Y78" i="1"/>
  <c r="Y79" i="1"/>
  <c r="Y80" i="1"/>
  <c r="Y82" i="1"/>
  <c r="Y83" i="1"/>
  <c r="Y84" i="1"/>
  <c r="Y85" i="1"/>
  <c r="Y86" i="1"/>
  <c r="Y87" i="1"/>
  <c r="Y88" i="1"/>
  <c r="Y89" i="1"/>
  <c r="Y91" i="1"/>
  <c r="Y92" i="1"/>
  <c r="Y93" i="1"/>
  <c r="Y96" i="1"/>
  <c r="Y97" i="1"/>
  <c r="Y99" i="1"/>
  <c r="Y101" i="1"/>
  <c r="Y102" i="1"/>
  <c r="Y103" i="1"/>
  <c r="Y104" i="1"/>
  <c r="Y106" i="1"/>
  <c r="Y107" i="1"/>
  <c r="Y108" i="1"/>
  <c r="Y109" i="1"/>
  <c r="Y111" i="1"/>
  <c r="Y112" i="1"/>
  <c r="Y113" i="1"/>
  <c r="Y116" i="1"/>
  <c r="Y117" i="1"/>
  <c r="Y119" i="1"/>
  <c r="Y120" i="1"/>
  <c r="Y121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90" i="1"/>
  <c r="Y191" i="1"/>
  <c r="Y192" i="1"/>
  <c r="Y193" i="1"/>
  <c r="Y194" i="1"/>
  <c r="Y195" i="1"/>
  <c r="Y196" i="1"/>
  <c r="Y197" i="1"/>
  <c r="Y10" i="1"/>
  <c r="C3" i="5"/>
  <c r="U23" i="14"/>
  <c r="U30" i="14"/>
  <c r="U88" i="14"/>
  <c r="U93" i="14"/>
  <c r="U113" i="14"/>
  <c r="U122" i="14"/>
  <c r="U134" i="14"/>
  <c r="U16" i="14"/>
  <c r="U17" i="14"/>
  <c r="U18" i="14"/>
  <c r="U19" i="14"/>
  <c r="U20" i="14"/>
  <c r="U21" i="14"/>
  <c r="U22" i="14"/>
  <c r="U24" i="14"/>
  <c r="U25" i="14"/>
  <c r="U26" i="14"/>
  <c r="U27" i="14"/>
  <c r="U28" i="14"/>
  <c r="U29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9" i="14"/>
  <c r="U90" i="14"/>
  <c r="U91" i="14"/>
  <c r="U92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4" i="14"/>
  <c r="U115" i="14"/>
  <c r="U116" i="14"/>
  <c r="U117" i="14"/>
  <c r="U118" i="14"/>
  <c r="U119" i="14"/>
  <c r="U120" i="14"/>
  <c r="U121" i="14"/>
  <c r="U123" i="14"/>
  <c r="U124" i="14"/>
  <c r="U125" i="14"/>
  <c r="U126" i="14"/>
  <c r="U127" i="14"/>
  <c r="U128" i="14"/>
  <c r="U129" i="14"/>
  <c r="U130" i="14"/>
  <c r="U131" i="14"/>
  <c r="U132" i="14"/>
  <c r="U133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3" i="14"/>
  <c r="U184" i="14"/>
  <c r="U185" i="14"/>
  <c r="R93" i="18"/>
  <c r="P93" i="18"/>
  <c r="B3" i="18"/>
  <c r="A3" i="17"/>
  <c r="L93" i="18" l="1"/>
  <c r="U7" i="14"/>
  <c r="U11" i="14"/>
  <c r="U10" i="14"/>
  <c r="U8" i="14"/>
  <c r="U12" i="14"/>
  <c r="U9" i="14"/>
  <c r="U15" i="14"/>
  <c r="U14" i="14"/>
  <c r="U13" i="14"/>
  <c r="J93" i="18"/>
  <c r="Q11" i="2" l="1"/>
  <c r="S11" i="2" s="1"/>
  <c r="Q10" i="2"/>
  <c r="S10" i="2" l="1"/>
  <c r="S12" i="2" s="1"/>
  <c r="Q12" i="2"/>
  <c r="E6" i="15"/>
  <c r="P247" i="14"/>
  <c r="R247" i="14" s="1"/>
  <c r="P246" i="14"/>
  <c r="R246" i="14" s="1"/>
  <c r="I239" i="14"/>
  <c r="I238" i="14"/>
  <c r="I237" i="14"/>
  <c r="I236" i="14"/>
  <c r="I242" i="14"/>
  <c r="K242" i="14" s="1"/>
  <c r="I245" i="14"/>
  <c r="K245" i="14" s="1"/>
  <c r="I244" i="14"/>
  <c r="K244" i="14" s="1"/>
  <c r="I243" i="14"/>
  <c r="K243" i="14" s="1"/>
  <c r="K246" i="14"/>
  <c r="K247" i="14"/>
  <c r="R242" i="14"/>
  <c r="R243" i="14"/>
  <c r="R244" i="14"/>
  <c r="R245" i="14"/>
  <c r="S235" i="15" l="1"/>
  <c r="K235" i="15"/>
  <c r="X10" i="1"/>
  <c r="S227" i="15" l="1"/>
  <c r="G225" i="15"/>
  <c r="K226" i="15"/>
  <c r="N93" i="18" l="1"/>
  <c r="K229" i="15"/>
  <c r="K258" i="15" l="1"/>
  <c r="H242" i="5" l="1"/>
  <c r="J241" i="5"/>
  <c r="N249" i="14" l="1"/>
  <c r="I10" i="6"/>
  <c r="E5" i="11" l="1"/>
  <c r="Q6" i="2"/>
  <c r="M6" i="15" l="1"/>
  <c r="C3" i="14"/>
  <c r="C3" i="15"/>
  <c r="Q10" i="6" l="1"/>
  <c r="Q11" i="6" s="1"/>
  <c r="E8" i="11" s="1"/>
  <c r="O11" i="6"/>
  <c r="Q241" i="5" l="1"/>
  <c r="S258" i="15"/>
  <c r="E7" i="11" l="1"/>
  <c r="Q242" i="5"/>
  <c r="A3" i="2"/>
  <c r="I7" i="11" l="1"/>
  <c r="I11" i="11" s="1"/>
  <c r="E11" i="11"/>
  <c r="G7" i="11" s="1"/>
  <c r="S236" i="15"/>
  <c r="M11" i="6"/>
  <c r="C6" i="6"/>
  <c r="G9" i="11" l="1"/>
  <c r="G10" i="11"/>
  <c r="G8" i="11"/>
  <c r="K236" i="15"/>
  <c r="XEJ217" i="15"/>
  <c r="G11" i="11" l="1"/>
  <c r="AG9" i="17"/>
  <c r="AE10" i="17" l="1"/>
  <c r="AC10" i="17"/>
  <c r="W10" i="17"/>
  <c r="T10" i="17"/>
  <c r="O10" i="17"/>
  <c r="Q10" i="17"/>
  <c r="C11" i="6" l="1"/>
  <c r="E11" i="6" l="1"/>
  <c r="G11" i="6"/>
  <c r="AG10" i="17" l="1"/>
  <c r="I11" i="6" l="1"/>
  <c r="P10" i="13" l="1"/>
  <c r="D11" i="6" l="1"/>
  <c r="F11" i="6"/>
  <c r="H11" i="6"/>
  <c r="J11" i="6"/>
  <c r="A3" i="8" l="1"/>
  <c r="A3" i="7"/>
  <c r="A3" i="6"/>
  <c r="A3" i="13"/>
  <c r="A3" i="11" l="1"/>
  <c r="N241" i="5" l="1"/>
  <c r="T93" i="18" l="1"/>
  <c r="N242" i="5" l="1"/>
  <c r="K250" i="14" l="1"/>
  <c r="R250" i="14" l="1"/>
  <c r="P241" i="5"/>
  <c r="P242" i="5" l="1"/>
  <c r="R241" i="5"/>
  <c r="R24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C22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<sst xmlns="http://schemas.openxmlformats.org/spreadsheetml/2006/main" count="2138" uniqueCount="787">
  <si>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</si>
  <si>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</si>
  <si>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</si>
  <si>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</si>
  <si>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</si>
  <si>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</si>
  <si>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</si>
  <si>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</si>
  <si>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</si>
  <si>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</si>
  <si>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</si>
  <si>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</si>
  <si>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</si>
  <si>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</si>
  <si>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</si>
  <si>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</si>
  <si>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</si>
  <si>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</si>
  <si>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</si>
  <si>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</si>
  <si>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</si>
  <si>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</si>
  <si>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</si>
  <si>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</si>
  <si>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</si>
  <si>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</si>
  <si>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</si>
  <si>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</si>
  <si>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</si>
  <si>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</si>
  <si>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</si>
  <si>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</si>
  <si>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</si>
  <si>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</si>
  <si>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</si>
  <si>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</si>
  <si>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</si>
  <si>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</si>
  <si>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</si>
  <si>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</si>
  <si>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</si>
  <si>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</si>
  <si>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</si>
  <si>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</si>
  <si>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</si>
  <si>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</si>
  <si>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</si>
  <si>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</si>
  <si>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</si>
  <si>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</si>
  <si>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</si>
  <si>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</si>
  <si>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</si>
  <si>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</si>
  <si>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</si>
  <si>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</si>
  <si>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</si>
  <si>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</si>
  <si>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</si>
  <si>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</si>
  <si>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</si>
  <si>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</si>
  <si>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</si>
  <si>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</si>
  <si>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</si>
  <si>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</si>
  <si>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</si>
  <si>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</si>
  <si>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</si>
  <si>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</si>
  <si>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</si>
  <si>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</si>
  <si>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</si>
  <si>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</si>
  <si>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</si>
  <si>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</si>
  <si>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</si>
  <si>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</si>
  <si>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</si>
  <si>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</si>
  <si>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</si>
  <si>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</si>
  <si>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</si>
  <si>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</si>
  <si>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</si>
  <si>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</si>
  <si>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</si>
  <si>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</si>
  <si>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</si>
  <si>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</si>
  <si>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</si>
  <si>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</si>
  <si>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</si>
  <si>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</si>
  <si>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</si>
  <si>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</si>
  <si>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</si>
  <si>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</si>
  <si>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</si>
  <si>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</si>
  <si>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</si>
  <si>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</si>
  <si>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</si>
  <si>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</si>
  <si>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</si>
  <si>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</si>
  <si>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</si>
  <si>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</si>
  <si>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</si>
  <si>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</si>
  <si>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</si>
  <si>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</si>
  <si>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</si>
  <si>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</si>
  <si>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</si>
  <si>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</si>
  <si>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</si>
  <si>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</si>
  <si>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</si>
  <si>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</si>
  <si>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</si>
  <si>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</si>
  <si>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</si>
  <si>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</si>
  <si>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</si>
  <si>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</si>
  <si>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</si>
  <si>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</si>
  <si>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</si>
  <si>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</si>
  <si>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</si>
  <si>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</si>
  <si>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</si>
  <si>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</si>
  <si>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</si>
  <si>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</si>
  <si>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</si>
  <si>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</si>
  <si>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</si>
  <si>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</si>
  <si>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</si>
  <si>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</si>
  <si>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</si>
  <si>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</si>
  <si>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</si>
  <si>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</si>
  <si>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</si>
  <si>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</si>
  <si>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</si>
  <si>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</si>
  <si>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</si>
  <si>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</si>
  <si>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</si>
  <si>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</si>
  <si>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</si>
  <si>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</si>
  <si>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</si>
  <si>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</si>
  <si>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</si>
  <si>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</si>
  <si>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</si>
  <si>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</si>
  <si>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</si>
  <si>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</si>
  <si>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</si>
  <si>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</si>
  <si>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</si>
  <si>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</si>
  <si>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</si>
  <si>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</si>
  <si>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</si>
  <si>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</si>
  <si>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</si>
  <si>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</si>
  <si>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</si>
  <si>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</si>
  <si>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</si>
  <si>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</si>
  <si>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</si>
  <si>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</si>
  <si>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</si>
  <si>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</si>
  <si>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</si>
  <si>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</si>
  <si>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</si>
  <si>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</si>
  <si>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</si>
  <si>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</si>
  <si>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</si>
  <si>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</si>
  <si>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</si>
  <si>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</si>
  <si>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</si>
  <si>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</si>
  <si>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</si>
  <si>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</si>
  <si>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</si>
  <si>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</si>
  <si>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</si>
  <si>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</si>
  <si>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</si>
  <si>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</si>
  <si>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</si>
  <si>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</si>
  <si>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</si>
  <si>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</si>
  <si>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</si>
  <si>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</si>
  <si>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</si>
  <si>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</si>
  <si>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</si>
  <si>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</si>
  <si>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</si>
  <si>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</si>
  <si>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</si>
  <si>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</si>
  <si>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</si>
  <si>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</si>
  <si>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</si>
  <si>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سایر در امد ها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</si>
  <si>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</si>
  <si>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</si>
  <si>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</si>
  <si>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</si>
  <si>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</si>
  <si>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</si>
  <si>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</si>
  <si>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</si>
  <si>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</si>
  <si>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</si>
  <si>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</si>
  <si>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</si>
  <si>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</si>
  <si>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</si>
  <si>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</si>
  <si>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</si>
  <si>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</si>
  <si>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</si>
  <si>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</si>
  <si>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</si>
  <si>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</si>
  <si>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</si>
  <si>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</si>
  <si>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</si>
  <si>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</si>
  <si>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</si>
  <si>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</si>
  <si>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</si>
  <si>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</si>
  <si>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</si>
  <si>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</si>
  <si>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</si>
  <si>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</si>
  <si>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</si>
  <si>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</si>
  <si>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</si>
  <si>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</si>
  <si>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</si>
  <si>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</si>
  <si>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</si>
  <si>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</si>
  <si>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</si>
  <si>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</si>
  <si>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</si>
  <si>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</si>
  <si>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</si>
  <si>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</si>
  <si>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</si>
  <si>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</si>
  <si>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</si>
  <si>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</si>
  <si>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</si>
  <si>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</si>
  <si>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</si>
  <si>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</si>
  <si>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</si>
  <si>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</si>
  <si>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</si>
  <si>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</si>
  <si>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</si>
  <si>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</si>
  <si>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</si>
  <si>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</si>
  <si>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</si>
  <si>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</si>
  <si>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</si>
  <si>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</si>
  <si>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</si>
  <si>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</si>
  <si>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</si>
  <si>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</si>
  <si>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</si>
  <si>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</si>
  <si>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</si>
  <si>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</si>
  <si>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</si>
  <si>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</si>
  <si>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</si>
  <si>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</si>
  <si>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</si>
  <si>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</si>
  <si>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</si>
  <si>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</si>
  <si>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</si>
  <si>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</si>
  <si>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</si>
  <si>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</si>
  <si>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</si>
  <si>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</si>
  <si>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</si>
  <si>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</si>
  <si>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</si>
  <si>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</si>
  <si>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</si>
  <si>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</si>
  <si>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</si>
  <si>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</si>
  <si>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</si>
  <si>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</si>
  <si>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</si>
  <si>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</si>
  <si>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</si>
  <si>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</si>
  <si>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</si>
  <si>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</si>
  <si>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</si>
  <si>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</si>
  <si>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</si>
  <si>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</si>
  <si>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</si>
  <si>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</si>
  <si>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</si>
  <si>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</si>
  <si>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</si>
  <si>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</si>
  <si>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</si>
  <si>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</si>
  <si>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</si>
  <si>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</si>
  <si>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</si>
  <si>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</si>
  <si>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</si>
  <si>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</si>
  <si>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</si>
  <si>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</si>
  <si>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</si>
  <si>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</si>
  <si>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</si>
  <si>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</si>
  <si>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</si>
  <si>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</si>
  <si>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</si>
  <si>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</si>
  <si>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</si>
  <si>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</si>
  <si>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</si>
  <si>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</si>
  <si>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</si>
  <si>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</si>
  <si>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</si>
  <si>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</si>
  <si>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</si>
  <si>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</si>
  <si>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</si>
  <si>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</si>
  <si>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</si>
  <si>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</si>
  <si>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</si>
  <si>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</si>
  <si>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</si>
  <si>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</si>
  <si>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</si>
  <si>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</si>
  <si>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</si>
  <si>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</si>
  <si>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</si>
  <si>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</si>
  <si>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</si>
  <si>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</si>
  <si>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</si>
  <si>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</si>
  <si>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</si>
  <si>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</si>
  <si>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</si>
  <si>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</si>
  <si>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</si>
  <si>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</si>
  <si>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</si>
  <si>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</si>
  <si>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</si>
  <si>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</si>
  <si>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</si>
  <si>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</si>
  <si>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</si>
  <si>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</si>
  <si>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</si>
  <si>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</si>
  <si>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</si>
  <si>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</si>
  <si>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</si>
  <si>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</si>
  <si>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</si>
  <si>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ریخته گری تراکتور (ختراک)</t>
  </si>
  <si>
    <t>حمل و نقل توکا (حتوکا)</t>
  </si>
  <si>
    <t>سر. ملی (حق تقدم) (ونیکیح)</t>
  </si>
  <si>
    <t>کوتاه مدت سامان</t>
  </si>
  <si>
    <t>864-810-4013857-1</t>
  </si>
  <si>
    <t>اسنادخزانه-م3بودجه00-030418 (اخزا003)</t>
  </si>
  <si>
    <t>حتوکا</t>
  </si>
  <si>
    <t>ختراک</t>
  </si>
  <si>
    <t>تاپیکوح</t>
  </si>
  <si>
    <t>پارسیانح</t>
  </si>
  <si>
    <t>ونیکیح</t>
  </si>
  <si>
    <t>سخاشح</t>
  </si>
  <si>
    <t>شیمی داروپخش (حق تقدم) (دشیمیح)</t>
  </si>
  <si>
    <t>کوتاه مدت ملی</t>
  </si>
  <si>
    <t>0228580460005</t>
  </si>
  <si>
    <t>عچین</t>
  </si>
  <si>
    <t>عالبر</t>
  </si>
  <si>
    <t>دشیمیح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</si>
  <si>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</si>
  <si>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</si>
  <si>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</si>
  <si>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</si>
  <si>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</si>
  <si>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</si>
  <si>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</si>
  <si>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</si>
  <si>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</si>
  <si>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</si>
  <si>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</si>
  <si>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</si>
  <si>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</si>
  <si>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</si>
  <si>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</si>
  <si>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</si>
  <si>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</si>
  <si>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</si>
  <si>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</si>
  <si>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</si>
  <si>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</si>
  <si>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</si>
  <si>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مرقام</t>
  </si>
  <si>
    <t>آبادا</t>
  </si>
  <si>
    <t>بورس</t>
  </si>
  <si>
    <t>کالا</t>
  </si>
  <si>
    <t>کپشیرح</t>
  </si>
  <si>
    <t>بکاب</t>
  </si>
  <si>
    <t>چدن</t>
  </si>
  <si>
    <t>برکت</t>
  </si>
  <si>
    <t>خزامیا</t>
  </si>
  <si>
    <t>ثمسکن</t>
  </si>
  <si>
    <t>سیمرغ</t>
  </si>
  <si>
    <t>قشهد</t>
  </si>
  <si>
    <t>بکام</t>
  </si>
  <si>
    <t>دارو</t>
  </si>
  <si>
    <t>ولغدر</t>
  </si>
  <si>
    <t>شبهرن</t>
  </si>
  <si>
    <t>شکلر</t>
  </si>
  <si>
    <t>ایران یاسا (پاسا)</t>
  </si>
  <si>
    <t>زر ماکارون (غزر)</t>
  </si>
  <si>
    <t>سیمان آبیک (سآبیک)</t>
  </si>
  <si>
    <t>سایر درامدها 37373831</t>
  </si>
  <si>
    <t xml:space="preserve">315190778تعدیل </t>
  </si>
  <si>
    <t>پاسا</t>
  </si>
  <si>
    <t>های وب</t>
  </si>
  <si>
    <t>غزر</t>
  </si>
  <si>
    <t>اردستان</t>
  </si>
  <si>
    <t>سآبیک</t>
  </si>
  <si>
    <t>فخاسح</t>
  </si>
  <si>
    <t>پتروشیمی فن آوران (شفن)</t>
  </si>
  <si>
    <t>حمل و نقل توکا (حق تقدم) (حتوکاح)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</si>
  <si>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</si>
  <si>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</si>
  <si>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</si>
  <si>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</si>
  <si>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</si>
  <si>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</si>
  <si>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</si>
  <si>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</si>
  <si>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</si>
  <si>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</si>
  <si>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</si>
  <si>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</si>
  <si>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</si>
  <si>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</si>
  <si>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</si>
  <si>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</si>
  <si>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</si>
  <si>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سر. صبا تامین (صبا)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</si>
  <si>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</si>
  <si>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</si>
  <si>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</si>
  <si>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</si>
  <si>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</si>
  <si>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1,939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</si>
  <si>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</si>
  <si>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</si>
  <si>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</si>
  <si>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</si>
  <si>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</si>
  <si>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</si>
  <si>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</si>
  <si>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</si>
  <si>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</si>
  <si>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</si>
  <si>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</si>
  <si>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دارویی برکت(حق تقدم) (برکتح)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</si>
  <si>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</si>
  <si>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</si>
  <si>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</si>
  <si>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</si>
  <si>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</si>
  <si>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</si>
  <si>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33,500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</si>
  <si>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</si>
  <si>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</si>
  <si>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</si>
  <si>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</si>
  <si>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</si>
  <si>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</si>
  <si>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</si>
  <si>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</si>
  <si>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</si>
  <si>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</si>
  <si>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</si>
  <si>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</si>
  <si>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</si>
  <si>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</si>
  <si>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</si>
  <si>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</si>
  <si>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</si>
  <si>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</si>
  <si>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</si>
  <si>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</si>
  <si>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</si>
  <si>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</si>
  <si>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</si>
  <si>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1402/05/31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</si>
  <si>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</si>
  <si>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</si>
  <si>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</si>
  <si>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</si>
  <si>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</si>
  <si>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</si>
  <si>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</si>
  <si>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</si>
  <si>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</si>
  <si>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موتوژن (حق تقدم) (بموتوح)</t>
  </si>
  <si>
    <t>مولد نیروگاهی تجارت فارس (بمولد)</t>
  </si>
  <si>
    <t>نیرو ترانس (بنیرو)</t>
  </si>
  <si>
    <t>10,100</t>
  </si>
  <si>
    <t>18,200</t>
  </si>
  <si>
    <t>5,730</t>
  </si>
  <si>
    <t>5,010</t>
  </si>
  <si>
    <t>5,775</t>
  </si>
  <si>
    <t>4,680</t>
  </si>
  <si>
    <t>7,000</t>
  </si>
  <si>
    <t>31,400</t>
  </si>
  <si>
    <t>5,930</t>
  </si>
  <si>
    <t>1402/05/24</t>
  </si>
  <si>
    <t>1402/03/24</t>
  </si>
  <si>
    <t>1402/05/11</t>
  </si>
  <si>
    <t>(-1)</t>
  </si>
  <si>
    <t>برای ماه منتهی به 1402/06/31</t>
  </si>
  <si>
    <t>1402/06/31</t>
  </si>
  <si>
    <t>منتهی به 1402/06/31</t>
  </si>
  <si>
    <t>طی شهریور  ماه</t>
  </si>
  <si>
    <t>از ابتدای سال مالی تا پایان  شهریور ماه</t>
  </si>
  <si>
    <t>طی  شهریور ماه</t>
  </si>
  <si>
    <t>از ابتدای سال مالی تا پایان شهریور ماه</t>
  </si>
  <si>
    <t>از ابتدای سال مالی تا پایان شهریور  ماه</t>
  </si>
  <si>
    <t>از ابتدای سال مالی تا پایان  شهریور  ماه</t>
  </si>
  <si>
    <t>بانک سینا (وسینا)</t>
  </si>
  <si>
    <t>پست بانک ایران (وپست)</t>
  </si>
  <si>
    <t>تامین سرمایه نوین (حق تقدم) (تنوینح)</t>
  </si>
  <si>
    <t>سازه پویش (خپویش)</t>
  </si>
  <si>
    <t>سر. ساختمان ایران (وساخت)</t>
  </si>
  <si>
    <t>سیمان ارومیه (ساروم)</t>
  </si>
  <si>
    <t>سیمان ساوه (ساوه)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</si>
  <si>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</si>
  <si>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</si>
  <si>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</si>
  <si>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</si>
  <si>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</si>
  <si>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5,020</t>
  </si>
  <si>
    <t>12,350</t>
  </si>
  <si>
    <t>10,650</t>
  </si>
  <si>
    <t>2,857</t>
  </si>
  <si>
    <t>3,520</t>
  </si>
  <si>
    <t>17,540</t>
  </si>
  <si>
    <t>3,879</t>
  </si>
  <si>
    <t>6,510</t>
  </si>
  <si>
    <t>1,819</t>
  </si>
  <si>
    <t>10,133</t>
  </si>
  <si>
    <t>7,940</t>
  </si>
  <si>
    <t>5,450</t>
  </si>
  <si>
    <t>5,080</t>
  </si>
  <si>
    <t>3,847</t>
  </si>
  <si>
    <t>3,451</t>
  </si>
  <si>
    <t>4,525</t>
  </si>
  <si>
    <t>11,320</t>
  </si>
  <si>
    <t>6,070</t>
  </si>
  <si>
    <t>10,640</t>
  </si>
  <si>
    <t>3,047</t>
  </si>
  <si>
    <t>5,780</t>
  </si>
  <si>
    <t>3,230</t>
  </si>
  <si>
    <t>1,999</t>
  </si>
  <si>
    <t>3,069</t>
  </si>
  <si>
    <t>4,604</t>
  </si>
  <si>
    <t>14,290</t>
  </si>
  <si>
    <t>14,610</t>
  </si>
  <si>
    <t>58,900</t>
  </si>
  <si>
    <t>6,730</t>
  </si>
  <si>
    <t>40,250</t>
  </si>
  <si>
    <t>4,166</t>
  </si>
  <si>
    <t>2,820</t>
  </si>
  <si>
    <t>8,690</t>
  </si>
  <si>
    <t>13,070</t>
  </si>
  <si>
    <t>168,980</t>
  </si>
  <si>
    <t>15,000</t>
  </si>
  <si>
    <t>45,400</t>
  </si>
  <si>
    <t>44,140</t>
  </si>
  <si>
    <t>31,760</t>
  </si>
  <si>
    <t>25,270</t>
  </si>
  <si>
    <t>5,990</t>
  </si>
  <si>
    <t>140,610</t>
  </si>
  <si>
    <t>15,150</t>
  </si>
  <si>
    <t>10,630</t>
  </si>
  <si>
    <t>14,510</t>
  </si>
  <si>
    <t>15,970</t>
  </si>
  <si>
    <t>7,090</t>
  </si>
  <si>
    <t>14,180</t>
  </si>
  <si>
    <t>41,950</t>
  </si>
  <si>
    <t>2,680</t>
  </si>
  <si>
    <t>3,698</t>
  </si>
  <si>
    <t>2,879</t>
  </si>
  <si>
    <t>1,879</t>
  </si>
  <si>
    <t>4,245</t>
  </si>
  <si>
    <t>4,270</t>
  </si>
  <si>
    <t>8,840</t>
  </si>
  <si>
    <t>21,000</t>
  </si>
  <si>
    <t>3,709</t>
  </si>
  <si>
    <t>19,700</t>
  </si>
  <si>
    <t>2,183</t>
  </si>
  <si>
    <t>12,620</t>
  </si>
  <si>
    <t>5,800</t>
  </si>
  <si>
    <t>2,730</t>
  </si>
  <si>
    <t>5,370</t>
  </si>
  <si>
    <t>3,897</t>
  </si>
  <si>
    <t>16,210</t>
  </si>
  <si>
    <t>5,830</t>
  </si>
  <si>
    <t>9,140</t>
  </si>
  <si>
    <t>2,399</t>
  </si>
  <si>
    <t>29,100</t>
  </si>
  <si>
    <t>4,387</t>
  </si>
  <si>
    <t>16,880</t>
  </si>
  <si>
    <t>13,920</t>
  </si>
  <si>
    <t>15,890</t>
  </si>
  <si>
    <t>32,400</t>
  </si>
  <si>
    <t>3,535</t>
  </si>
  <si>
    <t>19,000</t>
  </si>
  <si>
    <t>53,250</t>
  </si>
  <si>
    <t>11,020</t>
  </si>
  <si>
    <t>20,990</t>
  </si>
  <si>
    <t>17,330</t>
  </si>
  <si>
    <t>5,250</t>
  </si>
  <si>
    <t>5,200</t>
  </si>
  <si>
    <t>18,134</t>
  </si>
  <si>
    <t>5,970</t>
  </si>
  <si>
    <t>3,511</t>
  </si>
  <si>
    <t>3,749</t>
  </si>
  <si>
    <t>24,290</t>
  </si>
  <si>
    <t>4,705</t>
  </si>
  <si>
    <t>28,890</t>
  </si>
  <si>
    <t>4,910</t>
  </si>
  <si>
    <t>6,800</t>
  </si>
  <si>
    <t>1,318</t>
  </si>
  <si>
    <t>1,205</t>
  </si>
  <si>
    <t>5,260</t>
  </si>
  <si>
    <t>4,420</t>
  </si>
  <si>
    <t>30,460</t>
  </si>
  <si>
    <t>1,804</t>
  </si>
  <si>
    <t>12,618</t>
  </si>
  <si>
    <t>23,200</t>
  </si>
  <si>
    <t>3,274</t>
  </si>
  <si>
    <t>7,600</t>
  </si>
  <si>
    <t>15,750</t>
  </si>
  <si>
    <t>20,790</t>
  </si>
  <si>
    <t>9,930</t>
  </si>
  <si>
    <t>6,090</t>
  </si>
  <si>
    <t>7,150</t>
  </si>
  <si>
    <t>5,640</t>
  </si>
  <si>
    <t>17,550</t>
  </si>
  <si>
    <t>30,880</t>
  </si>
  <si>
    <t>15,210</t>
  </si>
  <si>
    <t>44,170</t>
  </si>
  <si>
    <t>24,260</t>
  </si>
  <si>
    <t>82,000</t>
  </si>
  <si>
    <t>146,250</t>
  </si>
  <si>
    <t>49,750</t>
  </si>
  <si>
    <t>14,880</t>
  </si>
  <si>
    <t>17,070</t>
  </si>
  <si>
    <t>29,130</t>
  </si>
  <si>
    <t>34,680</t>
  </si>
  <si>
    <t>31,540</t>
  </si>
  <si>
    <t>24,510</t>
  </si>
  <si>
    <t>61,400</t>
  </si>
  <si>
    <t>28,180</t>
  </si>
  <si>
    <t>15,430</t>
  </si>
  <si>
    <t>33,470</t>
  </si>
  <si>
    <t>8,620</t>
  </si>
  <si>
    <t>2,818</t>
  </si>
  <si>
    <t>1,661</t>
  </si>
  <si>
    <t>1,595</t>
  </si>
  <si>
    <t>5,460</t>
  </si>
  <si>
    <t>20,470</t>
  </si>
  <si>
    <t>6,850</t>
  </si>
  <si>
    <t>4,920</t>
  </si>
  <si>
    <t>10,000</t>
  </si>
  <si>
    <t>8,180</t>
  </si>
  <si>
    <t>29,760</t>
  </si>
  <si>
    <t>2,825</t>
  </si>
  <si>
    <t>36,700</t>
  </si>
  <si>
    <t>8,560</t>
  </si>
  <si>
    <t>5,290</t>
  </si>
  <si>
    <t>8,140</t>
  </si>
  <si>
    <t>23,900</t>
  </si>
  <si>
    <t>13,950</t>
  </si>
  <si>
    <t>8,200</t>
  </si>
  <si>
    <t>15,090</t>
  </si>
  <si>
    <t>3,852</t>
  </si>
  <si>
    <t>10,900</t>
  </si>
  <si>
    <t>5,600</t>
  </si>
  <si>
    <t>11,680</t>
  </si>
  <si>
    <t>154,850</t>
  </si>
  <si>
    <t>8,500</t>
  </si>
  <si>
    <t>8,880</t>
  </si>
  <si>
    <t>11,290</t>
  </si>
  <si>
    <t>3,475</t>
  </si>
  <si>
    <t>29,900</t>
  </si>
  <si>
    <t>42,230</t>
  </si>
  <si>
    <t>7,200</t>
  </si>
  <si>
    <t>62,170</t>
  </si>
  <si>
    <t>3,414</t>
  </si>
  <si>
    <t>5,950</t>
  </si>
  <si>
    <t>16,050</t>
  </si>
  <si>
    <t>13,230</t>
  </si>
  <si>
    <t>6,700</t>
  </si>
  <si>
    <t>33,160</t>
  </si>
  <si>
    <t>1,994</t>
  </si>
  <si>
    <t>12,600</t>
  </si>
  <si>
    <t>39,700</t>
  </si>
  <si>
    <t>6,130</t>
  </si>
  <si>
    <t>3,772</t>
  </si>
  <si>
    <t>57,100</t>
  </si>
  <si>
    <t>22,240</t>
  </si>
  <si>
    <t>1,677</t>
  </si>
  <si>
    <t>4,050</t>
  </si>
  <si>
    <t>6,350</t>
  </si>
  <si>
    <t>1,950</t>
  </si>
  <si>
    <t>25,740</t>
  </si>
  <si>
    <t>10,110</t>
  </si>
  <si>
    <t>20,800</t>
  </si>
  <si>
    <t>5,060</t>
  </si>
  <si>
    <t>17,250</t>
  </si>
  <si>
    <t>21,070</t>
  </si>
  <si>
    <t>36,830</t>
  </si>
  <si>
    <t>7,400</t>
  </si>
  <si>
    <t>51,900</t>
  </si>
  <si>
    <t>3,725</t>
  </si>
  <si>
    <t>2,750</t>
  </si>
  <si>
    <t>1,383</t>
  </si>
  <si>
    <t>11,170</t>
  </si>
  <si>
    <t>45,200</t>
  </si>
  <si>
    <t>25,990</t>
  </si>
  <si>
    <t>21,120</t>
  </si>
  <si>
    <t>7,680</t>
  </si>
  <si>
    <t>4,223</t>
  </si>
  <si>
    <t>39,230</t>
  </si>
  <si>
    <t>5,270</t>
  </si>
  <si>
    <t>18,030</t>
  </si>
  <si>
    <t>1402/06/19</t>
  </si>
  <si>
    <t>1402/06/22</t>
  </si>
  <si>
    <t>1402/06/05</t>
  </si>
  <si>
    <t>1402/06/06</t>
  </si>
  <si>
    <t>1402/06/13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</si>
</sst>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-;[Red]\(#,##0\)"/>
    <numFmt numFmtId="167" formatCode="#,##0.0000000_);\(#,##0.0000000\)"/>
  </numFmts>
  <fonts count="5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b/>
      <sz val="14"/>
      <color rgb="FF7030A0"/>
      <name val="B Mitra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sz val="1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82">
    <xf numFmtId="0" fontId="0" fillId="0" borderId="0" xfId="0"/>
    <xf numFmtId="166" fontId="10" fillId="0" borderId="0" xfId="1" applyNumberFormat="1" applyFont="1" applyFill="1"/>
    <xf numFmtId="0" fontId="18" fillId="0" borderId="0" xfId="0" applyFont="1"/>
    <xf numFmtId="0" fontId="10" fillId="0" borderId="0" xfId="0" applyFont="1"/>
    <xf numFmtId="0" fontId="20" fillId="0" borderId="0" xfId="0" applyFont="1"/>
    <xf numFmtId="165" fontId="6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21" fillId="0" borderId="13" xfId="1" applyNumberFormat="1" applyFont="1" applyFill="1" applyBorder="1" applyAlignment="1">
      <alignment horizontal="right" vertical="center" readingOrder="2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1" applyNumberFormat="1" applyFont="1" applyFill="1" applyAlignment="1">
      <alignment vertical="center" wrapText="1"/>
    </xf>
    <xf numFmtId="0" fontId="16" fillId="0" borderId="0" xfId="0" applyFont="1"/>
    <xf numFmtId="165" fontId="20" fillId="0" borderId="1" xfId="1" applyNumberFormat="1" applyFont="1" applyFill="1" applyBorder="1"/>
    <xf numFmtId="165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center"/>
    </xf>
    <xf numFmtId="165" fontId="20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vertical="center"/>
    </xf>
    <xf numFmtId="165" fontId="20" fillId="0" borderId="0" xfId="0" applyNumberFormat="1" applyFont="1"/>
    <xf numFmtId="10" fontId="13" fillId="0" borderId="8" xfId="2" applyNumberFormat="1" applyFont="1" applyFill="1" applyBorder="1" applyAlignment="1">
      <alignment horizontal="center" vertical="center"/>
    </xf>
    <xf numFmtId="165" fontId="16" fillId="0" borderId="0" xfId="1" applyNumberFormat="1" applyFont="1" applyFill="1"/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165" fontId="15" fillId="0" borderId="4" xfId="1" applyNumberFormat="1" applyFont="1" applyFill="1" applyBorder="1" applyAlignment="1">
      <alignment horizontal="center" vertical="center" wrapText="1"/>
    </xf>
    <xf numFmtId="165" fontId="20" fillId="0" borderId="0" xfId="1" applyNumberFormat="1" applyFont="1" applyFill="1"/>
    <xf numFmtId="0" fontId="14" fillId="0" borderId="0" xfId="0" applyFont="1"/>
    <xf numFmtId="165" fontId="14" fillId="0" borderId="0" xfId="0" applyNumberFormat="1" applyFont="1"/>
    <xf numFmtId="165" fontId="10" fillId="0" borderId="0" xfId="1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Border="1" applyAlignment="1">
      <alignment vertical="center" wrapText="1"/>
    </xf>
    <xf numFmtId="165" fontId="22" fillId="0" borderId="0" xfId="1" applyNumberFormat="1" applyFont="1" applyFill="1" applyBorder="1" applyAlignment="1">
      <alignment horizontal="left" vertical="center"/>
    </xf>
    <xf numFmtId="165" fontId="14" fillId="0" borderId="0" xfId="1" applyNumberFormat="1" applyFont="1" applyFill="1"/>
    <xf numFmtId="166" fontId="14" fillId="0" borderId="0" xfId="1" applyNumberFormat="1" applyFont="1" applyFill="1"/>
    <xf numFmtId="165" fontId="42" fillId="0" borderId="0" xfId="1" applyNumberFormat="1" applyFont="1" applyFill="1" applyAlignment="1">
      <alignment vertical="center"/>
    </xf>
    <xf numFmtId="166" fontId="22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vertical="center"/>
    </xf>
    <xf numFmtId="165" fontId="18" fillId="0" borderId="8" xfId="1" applyNumberFormat="1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 wrapText="1" readingOrder="2"/>
    </xf>
    <xf numFmtId="165" fontId="29" fillId="0" borderId="14" xfId="1" applyNumberFormat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Alignment="1">
      <alignment vertical="center" wrapText="1"/>
    </xf>
    <xf numFmtId="165" fontId="20" fillId="0" borderId="3" xfId="1" applyNumberFormat="1" applyFont="1" applyFill="1" applyBorder="1" applyAlignment="1">
      <alignment vertical="center" wrapText="1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vertical="center" wrapText="1" readingOrder="2"/>
    </xf>
    <xf numFmtId="10" fontId="6" fillId="0" borderId="0" xfId="2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horizontal="center" vertical="center" wrapText="1" shrinkToFi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Fill="1" applyAlignment="1">
      <alignment vertical="center" readingOrder="2"/>
    </xf>
    <xf numFmtId="165" fontId="38" fillId="0" borderId="0" xfId="1" applyNumberFormat="1" applyFont="1" applyFill="1" applyAlignment="1">
      <alignment vertical="center"/>
    </xf>
    <xf numFmtId="166" fontId="26" fillId="0" borderId="0" xfId="1" applyNumberFormat="1" applyFont="1" applyFill="1" applyAlignment="1">
      <alignment vertical="center" readingOrder="2"/>
    </xf>
    <xf numFmtId="165" fontId="10" fillId="0" borderId="1" xfId="1" applyNumberFormat="1" applyFont="1" applyFill="1" applyBorder="1" applyAlignment="1">
      <alignment horizontal="center" vertical="center"/>
    </xf>
    <xf numFmtId="165" fontId="20" fillId="0" borderId="0" xfId="1" applyNumberFormat="1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horizontal="center" vertical="center" wrapText="1" shrinkToFit="1"/>
    </xf>
    <xf numFmtId="165" fontId="10" fillId="0" borderId="0" xfId="1" applyNumberFormat="1" applyFont="1" applyFill="1" applyAlignment="1">
      <alignment horizontal="righ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5" fillId="0" borderId="0" xfId="1" applyNumberFormat="1" applyFont="1" applyFill="1" applyBorder="1" applyAlignment="1">
      <alignment horizontal="center" vertical="center" readingOrder="2"/>
    </xf>
    <xf numFmtId="165" fontId="48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5" fontId="20" fillId="0" borderId="0" xfId="1" applyNumberFormat="1" applyFont="1" applyFill="1" applyBorder="1"/>
    <xf numFmtId="165" fontId="49" fillId="0" borderId="0" xfId="1" applyNumberFormat="1" applyFont="1" applyFill="1" applyAlignment="1">
      <alignment vertical="center"/>
    </xf>
    <xf numFmtId="166" fontId="47" fillId="0" borderId="0" xfId="1" applyNumberFormat="1" applyFont="1" applyFill="1"/>
    <xf numFmtId="165" fontId="47" fillId="0" borderId="0" xfId="1" applyNumberFormat="1" applyFont="1" applyFill="1"/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Font="1" applyFill="1" applyBorder="1" applyAlignment="1">
      <alignment horizontal="center" vertical="center" readingOrder="2"/>
    </xf>
    <xf numFmtId="166" fontId="50" fillId="0" borderId="0" xfId="1" applyNumberFormat="1" applyFont="1" applyFill="1"/>
    <xf numFmtId="0" fontId="14" fillId="0" borderId="0" xfId="0" applyFont="1" applyAlignment="1">
      <alignment horizontal="center"/>
    </xf>
    <xf numFmtId="165" fontId="10" fillId="0" borderId="0" xfId="1" applyNumberFormat="1" applyFont="1" applyFill="1" applyAlignment="1">
      <alignment horizontal="center"/>
    </xf>
    <xf numFmtId="166" fontId="15" fillId="0" borderId="0" xfId="1" applyNumberFormat="1" applyFont="1" applyFill="1" applyAlignment="1">
      <alignment vertical="center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6" fontId="25" fillId="0" borderId="1" xfId="1" applyNumberFormat="1" applyFont="1" applyFill="1" applyBorder="1" applyAlignment="1">
      <alignment horizontal="center" vertical="center" wrapText="1" readingOrder="2"/>
    </xf>
    <xf numFmtId="166" fontId="24" fillId="0" borderId="4" xfId="1" applyNumberFormat="1" applyFont="1" applyFill="1" applyBorder="1" applyAlignment="1">
      <alignment horizontal="center" vertical="center" wrapText="1" readingOrder="2"/>
    </xf>
    <xf numFmtId="165" fontId="16" fillId="0" borderId="0" xfId="1" applyNumberFormat="1" applyFont="1" applyFill="1" applyAlignment="1">
      <alignment vertical="center"/>
    </xf>
    <xf numFmtId="166" fontId="16" fillId="0" borderId="0" xfId="1" applyNumberFormat="1" applyFont="1" applyFill="1" applyAlignment="1">
      <alignment vertical="center"/>
    </xf>
    <xf numFmtId="165" fontId="41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15" fillId="0" borderId="0" xfId="1" applyNumberFormat="1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165" fontId="20" fillId="0" borderId="1" xfId="1" applyNumberFormat="1" applyFont="1" applyFill="1" applyBorder="1" applyAlignment="1">
      <alignment horizontal="center"/>
    </xf>
    <xf numFmtId="165" fontId="44" fillId="0" borderId="0" xfId="0" applyNumberFormat="1" applyFont="1" applyAlignment="1">
      <alignment vertical="center" wrapText="1"/>
    </xf>
    <xf numFmtId="165" fontId="18" fillId="0" borderId="1" xfId="1" applyNumberFormat="1" applyFont="1" applyFill="1" applyBorder="1" applyAlignment="1">
      <alignment vertical="center" readingOrder="2"/>
    </xf>
    <xf numFmtId="0" fontId="36" fillId="0" borderId="0" xfId="0" applyFont="1"/>
    <xf numFmtId="0" fontId="33" fillId="0" borderId="0" xfId="0" applyFont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10" fontId="18" fillId="0" borderId="3" xfId="2" applyNumberFormat="1" applyFont="1" applyFill="1" applyBorder="1" applyAlignment="1">
      <alignment horizontal="center" vertical="center" readingOrder="2"/>
    </xf>
    <xf numFmtId="166" fontId="9" fillId="0" borderId="4" xfId="1" applyNumberFormat="1" applyFont="1" applyFill="1" applyBorder="1" applyAlignment="1">
      <alignment horizontal="center" vertical="center" wrapText="1" readingOrder="2"/>
    </xf>
    <xf numFmtId="0" fontId="52" fillId="0" borderId="0" xfId="0" applyFont="1"/>
    <xf numFmtId="166" fontId="45" fillId="0" borderId="0" xfId="1" applyNumberFormat="1" applyFont="1" applyFill="1"/>
    <xf numFmtId="165" fontId="18" fillId="0" borderId="0" xfId="1" applyNumberFormat="1" applyFont="1" applyFill="1" applyAlignment="1">
      <alignment horizontal="center" readingOrder="2"/>
    </xf>
    <xf numFmtId="165" fontId="18" fillId="0" borderId="10" xfId="1" applyNumberFormat="1" applyFont="1" applyFill="1" applyBorder="1" applyAlignment="1">
      <alignment vertical="center" readingOrder="2"/>
    </xf>
    <xf numFmtId="3" fontId="14" fillId="0" borderId="0" xfId="0" applyNumberFormat="1" applyFont="1"/>
    <xf numFmtId="166" fontId="24" fillId="0" borderId="0" xfId="1" applyNumberFormat="1" applyFont="1" applyFill="1" applyBorder="1" applyAlignment="1">
      <alignment horizontal="center" vertical="center" wrapText="1" readingOrder="2"/>
    </xf>
    <xf numFmtId="166" fontId="6" fillId="0" borderId="0" xfId="1" applyNumberFormat="1" applyFont="1" applyFill="1" applyAlignment="1">
      <alignment vertical="center"/>
    </xf>
    <xf numFmtId="165" fontId="8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65" fontId="43" fillId="0" borderId="0" xfId="1" applyNumberFormat="1" applyFont="1" applyFill="1" applyAlignment="1">
      <alignment vertical="center"/>
    </xf>
    <xf numFmtId="166" fontId="42" fillId="0" borderId="0" xfId="1" applyNumberFormat="1" applyFont="1" applyFill="1"/>
    <xf numFmtId="3" fontId="20" fillId="0" borderId="0" xfId="1" applyNumberFormat="1" applyFont="1" applyFill="1" applyAlignment="1">
      <alignment vertical="center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/>
    </xf>
    <xf numFmtId="165" fontId="25" fillId="0" borderId="8" xfId="1" applyNumberFormat="1" applyFont="1" applyFill="1" applyBorder="1" applyAlignment="1">
      <alignment horizontal="right" vertical="center" wrapText="1" readingOrder="2"/>
    </xf>
    <xf numFmtId="165" fontId="20" fillId="0" borderId="8" xfId="1" applyNumberFormat="1" applyFont="1" applyFill="1" applyBorder="1" applyAlignment="1">
      <alignment vertical="center"/>
    </xf>
    <xf numFmtId="165" fontId="10" fillId="0" borderId="8" xfId="1" applyNumberFormat="1" applyFont="1" applyFill="1" applyBorder="1" applyAlignment="1">
      <alignment vertical="center" wrapText="1"/>
    </xf>
    <xf numFmtId="165" fontId="46" fillId="0" borderId="8" xfId="1" applyNumberFormat="1" applyFont="1" applyFill="1" applyBorder="1" applyAlignment="1">
      <alignment vertical="center"/>
    </xf>
    <xf numFmtId="166" fontId="46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25" fillId="0" borderId="8" xfId="1" applyNumberFormat="1" applyFont="1" applyFill="1" applyBorder="1" applyAlignment="1">
      <alignment horizontal="center" vertical="center" readingOrder="2"/>
    </xf>
    <xf numFmtId="165" fontId="25" fillId="0" borderId="8" xfId="1" applyNumberFormat="1" applyFont="1" applyFill="1" applyBorder="1" applyAlignment="1">
      <alignment horizontal="left" vertical="center" readingOrder="2"/>
    </xf>
    <xf numFmtId="165" fontId="12" fillId="0" borderId="8" xfId="1" applyNumberFormat="1" applyFont="1" applyFill="1" applyBorder="1" applyAlignment="1">
      <alignment vertical="center"/>
    </xf>
    <xf numFmtId="167" fontId="8" fillId="0" borderId="0" xfId="0" quotePrefix="1" applyNumberFormat="1" applyFont="1" applyAlignment="1">
      <alignment horizontal="right" vertical="center" wrapText="1"/>
    </xf>
    <xf numFmtId="165" fontId="6" fillId="0" borderId="0" xfId="0" applyNumberFormat="1" applyFont="1" applyAlignment="1">
      <alignment vertical="center"/>
    </xf>
    <xf numFmtId="0" fontId="20" fillId="0" borderId="1" xfId="0" applyFont="1" applyBorder="1"/>
    <xf numFmtId="0" fontId="20" fillId="0" borderId="0" xfId="0" applyFont="1" applyAlignment="1">
      <alignment vertical="center" wrapText="1"/>
    </xf>
    <xf numFmtId="165" fontId="1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6" fillId="2" borderId="0" xfId="1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left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 readingOrder="2"/>
    </xf>
    <xf numFmtId="165" fontId="8" fillId="0" borderId="0" xfId="1" applyNumberFormat="1" applyFont="1" applyFill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0" fontId="14" fillId="2" borderId="0" xfId="0" applyFont="1" applyFill="1"/>
    <xf numFmtId="165" fontId="14" fillId="2" borderId="0" xfId="0" applyNumberFormat="1" applyFont="1" applyFill="1"/>
    <xf numFmtId="165" fontId="10" fillId="2" borderId="0" xfId="1" applyNumberFormat="1" applyFont="1" applyFill="1" applyAlignment="1">
      <alignment vertical="center"/>
    </xf>
    <xf numFmtId="166" fontId="54" fillId="0" borderId="0" xfId="1" applyNumberFormat="1" applyFont="1" applyFill="1"/>
    <xf numFmtId="0" fontId="0" fillId="2" borderId="0" xfId="0" applyFill="1"/>
    <xf numFmtId="165" fontId="10" fillId="2" borderId="0" xfId="1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165" fontId="15" fillId="2" borderId="0" xfId="0" applyNumberFormat="1" applyFont="1" applyFill="1" applyAlignment="1">
      <alignment horizontal="center" vertical="center"/>
    </xf>
    <xf numFmtId="166" fontId="45" fillId="0" borderId="0" xfId="1" applyNumberFormat="1" applyFont="1" applyFill="1" applyAlignment="1">
      <alignment horizontal="left"/>
    </xf>
    <xf numFmtId="165" fontId="45" fillId="0" borderId="0" xfId="1" applyNumberFormat="1" applyFont="1" applyFill="1" applyAlignment="1">
      <alignment vertical="center"/>
    </xf>
    <xf numFmtId="165" fontId="45" fillId="0" borderId="0" xfId="1" applyNumberFormat="1" applyFont="1" applyFill="1" applyAlignment="1">
      <alignment horizontal="center" vertical="center"/>
    </xf>
    <xf numFmtId="10" fontId="45" fillId="0" borderId="0" xfId="2" applyNumberFormat="1" applyFont="1" applyFill="1" applyAlignment="1">
      <alignment horizontal="center" vertical="center"/>
    </xf>
    <xf numFmtId="165" fontId="27" fillId="0" borderId="0" xfId="1" applyNumberFormat="1" applyFont="1" applyFill="1" applyAlignment="1">
      <alignment vertical="center"/>
    </xf>
    <xf numFmtId="165" fontId="55" fillId="0" borderId="0" xfId="1" applyNumberFormat="1" applyFont="1" applyFill="1"/>
    <xf numFmtId="166" fontId="55" fillId="0" borderId="0" xfId="1" applyNumberFormat="1" applyFont="1" applyFill="1"/>
    <xf numFmtId="165" fontId="6" fillId="0" borderId="2" xfId="1" applyNumberFormat="1" applyFont="1" applyFill="1" applyBorder="1" applyAlignment="1">
      <alignment vertical="center"/>
    </xf>
    <xf numFmtId="37" fontId="13" fillId="0" borderId="0" xfId="0" applyNumberFormat="1" applyFont="1" applyAlignment="1">
      <alignment horizontal="center" vertical="center" wrapText="1"/>
    </xf>
    <xf numFmtId="165" fontId="20" fillId="0" borderId="2" xfId="1" applyNumberFormat="1" applyFont="1" applyFill="1" applyBorder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37" fontId="2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8" xfId="1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165" fontId="22" fillId="0" borderId="8" xfId="1" applyNumberFormat="1" applyFont="1" applyFill="1" applyBorder="1" applyAlignment="1">
      <alignment horizontal="center" vertical="center"/>
    </xf>
    <xf numFmtId="165" fontId="22" fillId="0" borderId="8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readingOrder="2"/>
    </xf>
    <xf numFmtId="165" fontId="8" fillId="0" borderId="1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Alignment="1">
      <alignment horizontal="center" vertical="center" wrapText="1" readingOrder="2"/>
    </xf>
    <xf numFmtId="165" fontId="6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0" fontId="8" fillId="0" borderId="3" xfId="2" applyNumberFormat="1" applyFont="1" applyFill="1" applyBorder="1" applyAlignment="1">
      <alignment horizontal="center" vertical="center" wrapText="1" readingOrder="2"/>
    </xf>
    <xf numFmtId="10" fontId="8" fillId="0" borderId="1" xfId="2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20" fillId="0" borderId="1" xfId="1" applyNumberFormat="1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horizontal="center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/>
    </xf>
    <xf numFmtId="166" fontId="26" fillId="0" borderId="0" xfId="1" applyNumberFormat="1" applyFont="1" applyFill="1" applyAlignment="1">
      <alignment horizontal="right" vertical="center" readingOrder="2"/>
    </xf>
    <xf numFmtId="166" fontId="23" fillId="0" borderId="1" xfId="1" applyNumberFormat="1" applyFont="1" applyFill="1" applyBorder="1" applyAlignment="1">
      <alignment horizontal="center" vertical="center" wrapText="1" readingOrder="2"/>
    </xf>
    <xf numFmtId="166" fontId="22" fillId="0" borderId="1" xfId="1" applyNumberFormat="1" applyFont="1" applyFill="1" applyBorder="1" applyAlignment="1">
      <alignment horizontal="center" vertical="center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6" fontId="24" fillId="0" borderId="3" xfId="1" applyNumberFormat="1" applyFont="1" applyFill="1" applyBorder="1" applyAlignment="1">
      <alignment horizontal="center" vertical="center" wrapText="1" readingOrder="2"/>
    </xf>
    <xf numFmtId="166" fontId="24" fillId="0" borderId="0" xfId="1" applyNumberFormat="1" applyFont="1" applyFill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5" fontId="18" fillId="0" borderId="4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Alignment="1">
      <alignment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center" vertical="center" wrapText="1" readingOrder="2"/>
    </xf>
    <xf numFmtId="0" fontId="8" fillId="0" borderId="0" xfId="0" applyFont="1" applyFill="1" applyAlignment="1">
      <alignment vertical="center" wrapText="1" readingOrder="2"/>
    </xf>
    <xf numFmtId="0" fontId="8" fillId="0" borderId="0" xfId="0" applyFont="1" applyFill="1" applyAlignment="1">
      <alignment horizontal="center" vertical="center" readingOrder="2"/>
    </xf>
    <xf numFmtId="0" fontId="8" fillId="0" borderId="1" xfId="0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37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0" fontId="6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 vertical="center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 readingOrder="2"/>
    </xf>
    <xf numFmtId="0" fontId="12" fillId="0" borderId="0" xfId="0" applyFont="1" applyFill="1" applyAlignment="1">
      <alignment horizontal="center"/>
    </xf>
    <xf numFmtId="165" fontId="6" fillId="0" borderId="2" xfId="0" applyNumberFormat="1" applyFont="1" applyFill="1" applyBorder="1" applyAlignment="1">
      <alignment horizontal="center" vertical="center" readingOrder="2"/>
    </xf>
    <xf numFmtId="10" fontId="8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20" fillId="0" borderId="0" xfId="0" applyFont="1" applyFill="1"/>
    <xf numFmtId="0" fontId="20" fillId="0" borderId="1" xfId="0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/>
    <xf numFmtId="0" fontId="35" fillId="0" borderId="0" xfId="0" applyFont="1" applyFill="1" applyAlignment="1">
      <alignment horizontal="center"/>
    </xf>
    <xf numFmtId="3" fontId="35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165" fontId="44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0" fontId="18" fillId="0" borderId="0" xfId="0" applyFont="1" applyFill="1" applyAlignment="1">
      <alignment horizontal="center"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/>
    <xf numFmtId="0" fontId="36" fillId="0" borderId="0" xfId="0" applyFont="1" applyFill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/>
    <xf numFmtId="37" fontId="28" fillId="0" borderId="11" xfId="0" applyNumberFormat="1" applyFont="1" applyFill="1" applyBorder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37" fontId="13" fillId="0" borderId="0" xfId="0" quotePrefix="1" applyNumberFormat="1" applyFont="1" applyFill="1" applyAlignment="1">
      <alignment horizontal="right" vertical="center" wrapText="1"/>
    </xf>
    <xf numFmtId="0" fontId="27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/>
    </xf>
    <xf numFmtId="3" fontId="20" fillId="0" borderId="0" xfId="0" applyNumberFormat="1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vertical="center"/>
    </xf>
    <xf numFmtId="37" fontId="13" fillId="0" borderId="9" xfId="0" quotePrefix="1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/>
    <xf numFmtId="37" fontId="48" fillId="0" borderId="0" xfId="0" applyNumberFormat="1" applyFont="1" applyFill="1" applyAlignment="1">
      <alignment horizontal="center" vertical="center"/>
    </xf>
    <xf numFmtId="3" fontId="47" fillId="0" borderId="0" xfId="0" applyNumberFormat="1" applyFont="1" applyFill="1"/>
    <xf numFmtId="0" fontId="55" fillId="0" borderId="0" xfId="0" applyFont="1" applyFill="1"/>
    <xf numFmtId="3" fontId="55" fillId="0" borderId="0" xfId="0" applyNumberFormat="1" applyFont="1" applyFill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vertical="center" readingOrder="2"/>
    </xf>
    <xf numFmtId="0" fontId="10" fillId="0" borderId="0" xfId="0" applyFont="1" applyFill="1"/>
    <xf numFmtId="0" fontId="23" fillId="0" borderId="1" xfId="0" applyFont="1" applyFill="1" applyBorder="1" applyAlignment="1">
      <alignment horizontal="center" vertical="center" wrapText="1" readingOrder="2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5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vertical="center"/>
    </xf>
    <xf numFmtId="165" fontId="10" fillId="0" borderId="0" xfId="0" applyNumberFormat="1" applyFont="1" applyFill="1" applyAlignment="1">
      <alignment vertical="center"/>
    </xf>
    <xf numFmtId="165" fontId="20" fillId="0" borderId="0" xfId="0" applyNumberFormat="1" applyFont="1" applyFill="1"/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2" fontId="10" fillId="0" borderId="0" xfId="0" applyNumberFormat="1" applyFont="1" applyFill="1" applyAlignment="1">
      <alignment vertical="center"/>
    </xf>
    <xf numFmtId="165" fontId="42" fillId="0" borderId="0" xfId="1" applyNumberFormat="1" applyFont="1" applyFill="1" applyAlignment="1">
      <alignment horizontal="center" vertical="center"/>
    </xf>
    <xf numFmtId="166" fontId="45" fillId="0" borderId="0" xfId="1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166" fontId="16" fillId="0" borderId="0" xfId="0" applyNumberFormat="1" applyFont="1" applyFill="1" applyAlignment="1">
      <alignment vertical="center"/>
    </xf>
    <xf numFmtId="166" fontId="16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166" fontId="15" fillId="0" borderId="0" xfId="0" applyNumberFormat="1" applyFont="1" applyFill="1" applyAlignment="1">
      <alignment vertical="center"/>
    </xf>
    <xf numFmtId="166" fontId="15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4" fillId="0" borderId="0" xfId="0" applyFont="1" applyFill="1" applyAlignment="1">
      <alignment vertical="center" wrapText="1" readingOrder="2"/>
    </xf>
    <xf numFmtId="0" fontId="24" fillId="0" borderId="1" xfId="0" applyFont="1" applyFill="1" applyBorder="1" applyAlignment="1">
      <alignment horizontal="center" vertical="center" wrapText="1" readingOrder="2"/>
    </xf>
    <xf numFmtId="0" fontId="24" fillId="0" borderId="1" xfId="0" applyFont="1" applyFill="1" applyBorder="1" applyAlignment="1">
      <alignment horizontal="center" vertical="center" wrapText="1" readingOrder="2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 readingOrder="2"/>
    </xf>
    <xf numFmtId="0" fontId="24" fillId="0" borderId="3" xfId="0" applyFont="1" applyFill="1" applyBorder="1" applyAlignment="1">
      <alignment horizontal="center" vertical="center" wrapText="1" readingOrder="2"/>
    </xf>
    <xf numFmtId="166" fontId="15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 readingOrder="2"/>
    </xf>
    <xf numFmtId="0" fontId="15" fillId="0" borderId="1" xfId="0" applyFont="1" applyFill="1" applyBorder="1" applyAlignment="1">
      <alignment horizontal="center" vertical="center" wrapText="1"/>
    </xf>
    <xf numFmtId="166" fontId="24" fillId="0" borderId="4" xfId="0" applyNumberFormat="1" applyFont="1" applyFill="1" applyBorder="1" applyAlignment="1">
      <alignment horizontal="left" vertical="center" wrapText="1" readingOrder="2"/>
    </xf>
    <xf numFmtId="166" fontId="24" fillId="0" borderId="4" xfId="0" applyNumberFormat="1" applyFont="1" applyFill="1" applyBorder="1" applyAlignment="1">
      <alignment horizontal="center" vertical="center" wrapText="1" readingOrder="2"/>
    </xf>
    <xf numFmtId="0" fontId="24" fillId="0" borderId="4" xfId="0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166" fontId="15" fillId="0" borderId="0" xfId="0" applyNumberFormat="1" applyFont="1" applyFill="1" applyAlignment="1">
      <alignment horizontal="center" vertical="center" wrapText="1"/>
    </xf>
    <xf numFmtId="166" fontId="24" fillId="0" borderId="0" xfId="0" applyNumberFormat="1" applyFont="1" applyFill="1" applyAlignment="1">
      <alignment horizontal="left" vertical="center" wrapText="1" readingOrder="2"/>
    </xf>
    <xf numFmtId="166" fontId="24" fillId="0" borderId="0" xfId="0" applyNumberFormat="1" applyFont="1" applyFill="1" applyAlignment="1">
      <alignment horizontal="center" vertical="center" wrapText="1" readingOrder="2"/>
    </xf>
    <xf numFmtId="10" fontId="8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left" vertical="center" wrapText="1" readingOrder="2"/>
    </xf>
    <xf numFmtId="0" fontId="9" fillId="0" borderId="0" xfId="0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37" fontId="9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Alignment="1">
      <alignment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165" fontId="29" fillId="0" borderId="1" xfId="0" applyNumberFormat="1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37" fontId="13" fillId="0" borderId="0" xfId="0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3" fontId="10" fillId="0" borderId="0" xfId="0" applyNumberFormat="1" applyFont="1" applyFill="1"/>
    <xf numFmtId="0" fontId="29" fillId="0" borderId="4" xfId="0" applyFont="1" applyFill="1" applyBorder="1" applyAlignment="1">
      <alignment horizontal="center" vertical="center" wrapText="1" readingOrder="2"/>
    </xf>
    <xf numFmtId="0" fontId="29" fillId="0" borderId="14" xfId="0" applyFont="1" applyFill="1" applyBorder="1" applyAlignment="1">
      <alignment horizontal="center" vertical="center" wrapText="1" readingOrder="2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horizontal="center"/>
    </xf>
    <xf numFmtId="0" fontId="29" fillId="0" borderId="1" xfId="0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"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10</xdr:row>
      <xdr:rowOff>57150</xdr:rowOff>
    </xdr:from>
    <xdr:to>
      <xdr:col>428</xdr:col>
      <xdr:colOff>318390</xdr:colOff>
      <xdr:row>93</xdr:row>
      <xdr:rowOff>173124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</xdr:colOff>
      <xdr:row>0</xdr:row>
      <xdr:rowOff>0</xdr:rowOff>
    </xdr:from>
    <xdr:to>
      <xdr:col>10</xdr:col>
      <xdr:colOff>576942</xdr:colOff>
      <xdr:row>43</xdr:row>
      <xdr:rowOff>182881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10FDF3-F939-5924-B1F6-C0CB5DBB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59256143" y="0"/>
          <a:ext cx="6139543" cy="9000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M29"/>
  <sheetViews>
    <sheetView rightToLeft="1" view="pageBreakPreview" topLeftCell="A16" zoomScale="70" zoomScaleNormal="100" zoomScaleSheetLayoutView="70" workbookViewId="0">
      <selection activeCell="F15" sqref="F15"/>
    </sheetView>
  </sheetViews>
  <sheetFormatPr defaultColWidth="9.109375" defaultRowHeight="16.2"/>
  <cols>
    <col min="1" max="1" width="2.6640625" style="31" customWidth="1"/>
    <col min="2" max="16384" width="9.109375" style="31"/>
  </cols>
  <sheetData>
    <row r="16" spans="13:13">
      <c r="M16" s="31" t="s">
        <v>55</v>
      </c>
    </row>
    <row r="18" spans="2:11">
      <c r="J18" s="96"/>
    </row>
    <row r="22" spans="2:11" ht="15" customHeight="1">
      <c r="B22" s="169" t="s">
        <v>68</v>
      </c>
      <c r="C22" s="169"/>
      <c r="D22" s="169"/>
      <c r="E22" s="169"/>
      <c r="F22" s="169"/>
      <c r="G22" s="169"/>
      <c r="H22" s="169"/>
      <c r="I22" s="169"/>
      <c r="J22" s="169"/>
      <c r="K22" s="169"/>
    </row>
    <row r="23" spans="2:11" ht="15" customHeight="1">
      <c r="B23" s="169"/>
      <c r="C23" s="169"/>
      <c r="D23" s="169"/>
      <c r="E23" s="169"/>
      <c r="F23" s="169"/>
      <c r="G23" s="169"/>
      <c r="H23" s="169"/>
      <c r="I23" s="169"/>
      <c r="J23" s="169"/>
      <c r="K23" s="169"/>
    </row>
    <row r="24" spans="2:11" ht="15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</row>
    <row r="26" spans="2:11" ht="15" customHeight="1">
      <c r="B26" s="169" t="s">
        <v>566</v>
      </c>
      <c r="C26" s="169"/>
      <c r="D26" s="169"/>
      <c r="E26" s="169"/>
      <c r="F26" s="169"/>
      <c r="G26" s="169"/>
      <c r="H26" s="169"/>
      <c r="I26" s="169"/>
      <c r="J26" s="169"/>
      <c r="K26" s="169"/>
    </row>
    <row r="27" spans="2:11" ht="15" customHeight="1">
      <c r="B27" s="169"/>
      <c r="C27" s="169"/>
      <c r="D27" s="169"/>
      <c r="E27" s="169"/>
      <c r="F27" s="169"/>
      <c r="G27" s="169"/>
      <c r="H27" s="169"/>
      <c r="I27" s="169"/>
      <c r="J27" s="169"/>
      <c r="K27" s="169"/>
    </row>
    <row r="28" spans="2:11" ht="15" customHeight="1">
      <c r="B28" s="169"/>
      <c r="C28" s="169"/>
      <c r="D28" s="169"/>
      <c r="E28" s="169"/>
      <c r="F28" s="169"/>
      <c r="G28" s="169"/>
      <c r="H28" s="169"/>
      <c r="I28" s="169"/>
      <c r="J28" s="169"/>
      <c r="K28" s="169"/>
    </row>
    <row r="29" spans="2:11" ht="15" customHeight="1">
      <c r="B29" s="92"/>
      <c r="C29" s="92"/>
      <c r="D29" s="92"/>
      <c r="E29" s="92"/>
      <c r="F29" s="92"/>
      <c r="G29" s="92"/>
      <c r="H29" s="92"/>
      <c r="I29" s="92"/>
      <c r="J29" s="92"/>
      <c r="K29" s="92"/>
    </row>
  </sheetData>
  <mergeCells count="2">
    <mergeCell ref="B22:K24"/>
    <mergeCell ref="B26:K28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34"/>
  <sheetViews>
    <sheetView rightToLeft="1" view="pageBreakPreview" zoomScale="30" zoomScaleNormal="100" zoomScaleSheetLayoutView="30" workbookViewId="0">
      <selection activeCell="W6" sqref="A1:W1048576"/>
    </sheetView>
  </sheetViews>
  <sheetFormatPr defaultColWidth="9.109375" defaultRowHeight="29.4"/>
  <cols>
    <col min="1" max="1" width="51.88671875" style="212" bestFit="1" customWidth="1"/>
    <col min="2" max="2" width="1.88671875" style="212" customWidth="1"/>
    <col min="3" max="3" width="22.109375" style="5" bestFit="1" customWidth="1"/>
    <col min="4" max="4" width="1.109375" style="5" customWidth="1"/>
    <col min="5" max="5" width="29" style="5" bestFit="1" customWidth="1"/>
    <col min="6" max="6" width="1.44140625" style="5" customWidth="1"/>
    <col min="7" max="7" width="36.33203125" style="5" bestFit="1" customWidth="1"/>
    <col min="8" max="8" width="1.5546875" style="5" customWidth="1"/>
    <col min="9" max="9" width="31" style="5" bestFit="1" customWidth="1"/>
    <col min="10" max="10" width="34.6640625" style="5" bestFit="1" customWidth="1"/>
    <col min="11" max="11" width="1.44140625" style="5" customWidth="1"/>
    <col min="12" max="12" width="22.33203125" style="5" bestFit="1" customWidth="1"/>
    <col min="13" max="13" width="31.6640625" style="5" bestFit="1" customWidth="1"/>
    <col min="14" max="14" width="1.109375" style="5" customWidth="1"/>
    <col min="15" max="15" width="21.33203125" style="5" bestFit="1" customWidth="1"/>
    <col min="16" max="16" width="1.44140625" style="5" customWidth="1"/>
    <col min="17" max="17" width="22.109375" style="68" bestFit="1" customWidth="1"/>
    <col min="18" max="18" width="1.5546875" style="5" customWidth="1"/>
    <col min="19" max="19" width="28.33203125" style="5" bestFit="1" customWidth="1"/>
    <col min="20" max="20" width="1.88671875" style="5" customWidth="1"/>
    <col min="21" max="21" width="28.44140625" style="83" bestFit="1" customWidth="1"/>
    <col min="22" max="22" width="1.5546875" style="212" customWidth="1"/>
    <col min="23" max="23" width="14.6640625" style="52" bestFit="1" customWidth="1"/>
    <col min="24" max="25" width="26.88671875" style="7" hidden="1" customWidth="1"/>
    <col min="26" max="16384" width="9.109375" style="7"/>
  </cols>
  <sheetData>
    <row r="1" spans="1:25" ht="30.6">
      <c r="A1" s="199" t="s">
        <v>83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</row>
    <row r="2" spans="1:25" ht="30.6">
      <c r="A2" s="199" t="s">
        <v>47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1:25" ht="30.6">
      <c r="A3" s="199" t="s">
        <v>564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1:25" ht="30.6">
      <c r="A4" s="200" t="s">
        <v>25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</row>
    <row r="5" spans="1:25" ht="30.6">
      <c r="A5" s="200" t="s">
        <v>26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</row>
    <row r="7" spans="1:25" ht="31.2" thickBot="1">
      <c r="A7" s="201"/>
      <c r="B7" s="202"/>
      <c r="C7" s="177" t="s">
        <v>538</v>
      </c>
      <c r="D7" s="177"/>
      <c r="E7" s="177"/>
      <c r="F7" s="177"/>
      <c r="G7" s="177"/>
      <c r="H7" s="51"/>
      <c r="I7" s="176" t="s">
        <v>7</v>
      </c>
      <c r="J7" s="176"/>
      <c r="K7" s="176"/>
      <c r="L7" s="176"/>
      <c r="M7" s="176"/>
      <c r="O7" s="203" t="s">
        <v>565</v>
      </c>
      <c r="P7" s="203"/>
      <c r="Q7" s="203"/>
      <c r="R7" s="203"/>
      <c r="S7" s="203"/>
      <c r="T7" s="203"/>
      <c r="U7" s="203"/>
      <c r="V7" s="203"/>
      <c r="W7" s="203"/>
    </row>
    <row r="8" spans="1:25">
      <c r="A8" s="204" t="s">
        <v>1</v>
      </c>
      <c r="B8" s="205"/>
      <c r="C8" s="174" t="s">
        <v>3</v>
      </c>
      <c r="D8" s="171"/>
      <c r="E8" s="174" t="s">
        <v>0</v>
      </c>
      <c r="F8" s="171"/>
      <c r="G8" s="178" t="s">
        <v>21</v>
      </c>
      <c r="H8" s="130"/>
      <c r="I8" s="170" t="s">
        <v>4</v>
      </c>
      <c r="J8" s="170"/>
      <c r="K8" s="131"/>
      <c r="L8" s="170" t="s">
        <v>5</v>
      </c>
      <c r="M8" s="170"/>
      <c r="N8" s="132"/>
      <c r="O8" s="172" t="s">
        <v>3</v>
      </c>
      <c r="P8" s="171"/>
      <c r="Q8" s="178" t="s">
        <v>424</v>
      </c>
      <c r="R8" s="133"/>
      <c r="S8" s="172" t="s">
        <v>0</v>
      </c>
      <c r="T8" s="171"/>
      <c r="U8" s="178" t="s">
        <v>21</v>
      </c>
      <c r="V8" s="206"/>
      <c r="W8" s="180" t="s">
        <v>425</v>
      </c>
      <c r="Y8" s="122"/>
    </row>
    <row r="9" spans="1:25" ht="30" thickBot="1">
      <c r="A9" s="207"/>
      <c r="B9" s="205"/>
      <c r="C9" s="173"/>
      <c r="D9" s="175"/>
      <c r="E9" s="173"/>
      <c r="F9" s="175"/>
      <c r="G9" s="179"/>
      <c r="H9" s="130"/>
      <c r="I9" s="134" t="s">
        <v>3</v>
      </c>
      <c r="J9" s="134" t="s">
        <v>0</v>
      </c>
      <c r="K9" s="131"/>
      <c r="L9" s="134" t="s">
        <v>3</v>
      </c>
      <c r="M9" s="134" t="s">
        <v>46</v>
      </c>
      <c r="N9" s="132"/>
      <c r="O9" s="173"/>
      <c r="P9" s="171"/>
      <c r="Q9" s="179"/>
      <c r="R9" s="133"/>
      <c r="S9" s="173"/>
      <c r="T9" s="171"/>
      <c r="U9" s="179"/>
      <c r="V9" s="206"/>
      <c r="W9" s="181"/>
      <c r="Y9" s="122"/>
    </row>
    <row r="10" spans="1:25">
      <c r="A10" s="208" t="s">
        <v>113</v>
      </c>
      <c r="B10" s="209"/>
      <c r="C10" s="103">
        <v>1584633</v>
      </c>
      <c r="D10" s="103"/>
      <c r="E10" s="103">
        <v>8815415678</v>
      </c>
      <c r="F10" s="103"/>
      <c r="G10" s="135">
        <v>7373531956</v>
      </c>
      <c r="H10" s="103"/>
      <c r="I10" s="103">
        <v>3999358</v>
      </c>
      <c r="J10" s="103">
        <v>20412750937</v>
      </c>
      <c r="K10" s="210"/>
      <c r="L10" s="103">
        <v>0</v>
      </c>
      <c r="M10" s="103">
        <v>0</v>
      </c>
      <c r="N10" s="103"/>
      <c r="O10" s="103">
        <v>5583991</v>
      </c>
      <c r="P10" s="103"/>
      <c r="Q10" s="93" t="s">
        <v>585</v>
      </c>
      <c r="R10" s="103"/>
      <c r="S10" s="103">
        <v>29228166615</v>
      </c>
      <c r="T10" s="103"/>
      <c r="U10" s="132">
        <v>27864846595</v>
      </c>
      <c r="V10" s="210"/>
      <c r="W10" s="12">
        <f>U10/درآمدها!$J$5</f>
        <v>2.2877448410620056E-3</v>
      </c>
      <c r="X10" s="123">
        <f>C10+I10-L10</f>
        <v>5583991</v>
      </c>
      <c r="Y10" s="83">
        <f t="shared" ref="Y10:Y17" si="0">O10-(C10+I10-L10)</f>
        <v>0</v>
      </c>
    </row>
    <row r="11" spans="1:25">
      <c r="A11" s="208" t="s">
        <v>496</v>
      </c>
      <c r="B11" s="209"/>
      <c r="C11" s="103">
        <v>224488</v>
      </c>
      <c r="D11" s="103"/>
      <c r="E11" s="103">
        <v>3061342981</v>
      </c>
      <c r="F11" s="103"/>
      <c r="G11" s="132">
        <v>2387729574</v>
      </c>
      <c r="H11" s="103"/>
      <c r="I11" s="103">
        <v>825491</v>
      </c>
      <c r="J11" s="103">
        <v>10230946276</v>
      </c>
      <c r="K11" s="210"/>
      <c r="L11" s="103">
        <v>0</v>
      </c>
      <c r="M11" s="103">
        <v>0</v>
      </c>
      <c r="N11" s="103"/>
      <c r="O11" s="103">
        <v>1049979</v>
      </c>
      <c r="P11" s="103"/>
      <c r="Q11" s="93" t="s">
        <v>586</v>
      </c>
      <c r="R11" s="103"/>
      <c r="S11" s="103">
        <v>13292289257</v>
      </c>
      <c r="T11" s="103"/>
      <c r="U11" s="132">
        <v>12890085571</v>
      </c>
      <c r="V11" s="210"/>
      <c r="W11" s="12">
        <f>U11/درآمدها!$J$5</f>
        <v>1.0582949619107008E-3</v>
      </c>
      <c r="X11" s="123"/>
      <c r="Y11" s="83">
        <f t="shared" si="0"/>
        <v>0</v>
      </c>
    </row>
    <row r="12" spans="1:25">
      <c r="A12" s="208" t="s">
        <v>472</v>
      </c>
      <c r="B12" s="209"/>
      <c r="C12" s="103">
        <v>303440</v>
      </c>
      <c r="D12" s="103"/>
      <c r="E12" s="103">
        <v>3595762402</v>
      </c>
      <c r="F12" s="103"/>
      <c r="G12" s="132">
        <v>3046508776</v>
      </c>
      <c r="H12" s="103"/>
      <c r="I12" s="103">
        <v>12945</v>
      </c>
      <c r="J12" s="103">
        <v>134877066</v>
      </c>
      <c r="K12" s="210"/>
      <c r="L12" s="103">
        <v>0</v>
      </c>
      <c r="M12" s="103">
        <v>0</v>
      </c>
      <c r="N12" s="103"/>
      <c r="O12" s="103">
        <v>316385</v>
      </c>
      <c r="P12" s="103"/>
      <c r="Q12" s="93" t="s">
        <v>587</v>
      </c>
      <c r="R12" s="103"/>
      <c r="S12" s="103">
        <v>3730639468</v>
      </c>
      <c r="T12" s="103"/>
      <c r="U12" s="132">
        <v>3349451724</v>
      </c>
      <c r="V12" s="210"/>
      <c r="W12" s="12">
        <f>U12/درآمدها!$J$5</f>
        <v>2.7499490714376357E-4</v>
      </c>
      <c r="X12" s="123"/>
      <c r="Y12" s="83">
        <f t="shared" si="0"/>
        <v>0</v>
      </c>
    </row>
    <row r="13" spans="1:25">
      <c r="A13" s="208" t="s">
        <v>183</v>
      </c>
      <c r="B13" s="209"/>
      <c r="C13" s="103">
        <v>11738966</v>
      </c>
      <c r="D13" s="103"/>
      <c r="E13" s="103">
        <v>34404923272</v>
      </c>
      <c r="F13" s="103"/>
      <c r="G13" s="132">
        <v>27772503585</v>
      </c>
      <c r="H13" s="103"/>
      <c r="I13" s="103">
        <v>525822</v>
      </c>
      <c r="J13" s="103">
        <v>1413577594</v>
      </c>
      <c r="K13" s="210"/>
      <c r="L13" s="103">
        <v>0</v>
      </c>
      <c r="M13" s="103">
        <v>0</v>
      </c>
      <c r="N13" s="103"/>
      <c r="O13" s="103">
        <v>12264788</v>
      </c>
      <c r="P13" s="103"/>
      <c r="Q13" s="93" t="s">
        <v>588</v>
      </c>
      <c r="R13" s="103"/>
      <c r="S13" s="103">
        <v>35818500866</v>
      </c>
      <c r="T13" s="103"/>
      <c r="U13" s="132">
        <v>34832008351</v>
      </c>
      <c r="V13" s="210"/>
      <c r="W13" s="12">
        <f>U13/درآمدها!$J$5</f>
        <v>2.8597590565285131E-3</v>
      </c>
      <c r="X13" s="123"/>
      <c r="Y13" s="83">
        <f t="shared" si="0"/>
        <v>0</v>
      </c>
    </row>
    <row r="14" spans="1:25">
      <c r="A14" s="208" t="s">
        <v>497</v>
      </c>
      <c r="B14" s="209"/>
      <c r="C14" s="103">
        <v>6670623</v>
      </c>
      <c r="D14" s="103"/>
      <c r="E14" s="103">
        <v>29591147353</v>
      </c>
      <c r="F14" s="103"/>
      <c r="G14" s="132">
        <v>22279934190</v>
      </c>
      <c r="H14" s="103"/>
      <c r="I14" s="103">
        <v>312648</v>
      </c>
      <c r="J14" s="103">
        <v>1191044928</v>
      </c>
      <c r="K14" s="210"/>
      <c r="L14" s="103">
        <v>0</v>
      </c>
      <c r="M14" s="103">
        <v>0</v>
      </c>
      <c r="N14" s="103"/>
      <c r="O14" s="103">
        <v>6983271</v>
      </c>
      <c r="P14" s="103"/>
      <c r="Q14" s="93" t="s">
        <v>589</v>
      </c>
      <c r="R14" s="103"/>
      <c r="S14" s="103">
        <v>30782192281</v>
      </c>
      <c r="T14" s="103"/>
      <c r="U14" s="132">
        <v>24434856296</v>
      </c>
      <c r="V14" s="210"/>
      <c r="W14" s="12">
        <f>U14/درآمدها!$J$5</f>
        <v>2.0061375985933531E-3</v>
      </c>
      <c r="X14" s="123"/>
      <c r="Y14" s="83">
        <f t="shared" si="0"/>
        <v>0</v>
      </c>
    </row>
    <row r="15" spans="1:25">
      <c r="A15" s="208" t="s">
        <v>459</v>
      </c>
      <c r="B15" s="209"/>
      <c r="C15" s="103">
        <v>2298050</v>
      </c>
      <c r="D15" s="103"/>
      <c r="E15" s="103">
        <v>26835239920</v>
      </c>
      <c r="F15" s="103"/>
      <c r="G15" s="132">
        <v>39062839907</v>
      </c>
      <c r="H15" s="103"/>
      <c r="I15" s="103">
        <v>110031</v>
      </c>
      <c r="J15" s="103">
        <v>2019052625</v>
      </c>
      <c r="K15" s="210"/>
      <c r="L15" s="103">
        <v>0</v>
      </c>
      <c r="M15" s="103">
        <v>0</v>
      </c>
      <c r="N15" s="103"/>
      <c r="O15" s="103">
        <v>2408081</v>
      </c>
      <c r="P15" s="103"/>
      <c r="Q15" s="93" t="s">
        <v>590</v>
      </c>
      <c r="R15" s="103"/>
      <c r="S15" s="103">
        <v>28854292545</v>
      </c>
      <c r="T15" s="103"/>
      <c r="U15" s="132">
        <v>41986426186</v>
      </c>
      <c r="V15" s="210"/>
      <c r="W15" s="12">
        <f>U15/درآمدها!$J$5</f>
        <v>3.4471472711745678E-3</v>
      </c>
      <c r="X15" s="123"/>
      <c r="Y15" s="83">
        <f t="shared" si="0"/>
        <v>0</v>
      </c>
    </row>
    <row r="16" spans="1:25">
      <c r="A16" s="208" t="s">
        <v>106</v>
      </c>
      <c r="B16" s="209"/>
      <c r="C16" s="103">
        <v>18563142</v>
      </c>
      <c r="D16" s="103"/>
      <c r="E16" s="103">
        <v>68327907902</v>
      </c>
      <c r="F16" s="103"/>
      <c r="G16" s="132">
        <v>62517718145</v>
      </c>
      <c r="H16" s="103"/>
      <c r="I16" s="103">
        <v>1149055</v>
      </c>
      <c r="J16" s="103">
        <v>4448065020</v>
      </c>
      <c r="K16" s="210"/>
      <c r="L16" s="103">
        <v>0</v>
      </c>
      <c r="M16" s="103">
        <v>0</v>
      </c>
      <c r="N16" s="103"/>
      <c r="O16" s="103">
        <v>19712197</v>
      </c>
      <c r="P16" s="103"/>
      <c r="Q16" s="93" t="s">
        <v>591</v>
      </c>
      <c r="R16" s="103"/>
      <c r="S16" s="103">
        <v>72775972922</v>
      </c>
      <c r="T16" s="103"/>
      <c r="U16" s="132">
        <v>76008653674</v>
      </c>
      <c r="V16" s="210"/>
      <c r="W16" s="12">
        <f>U16/درآمدها!$J$5</f>
        <v>6.2404221292201292E-3</v>
      </c>
      <c r="X16" s="123"/>
      <c r="Y16" s="83">
        <f t="shared" si="0"/>
        <v>0</v>
      </c>
    </row>
    <row r="17" spans="1:25" s="127" customFormat="1">
      <c r="A17" s="208" t="s">
        <v>165</v>
      </c>
      <c r="B17" s="209"/>
      <c r="C17" s="103">
        <v>7394618</v>
      </c>
      <c r="D17" s="103"/>
      <c r="E17" s="103">
        <v>41823905480</v>
      </c>
      <c r="F17" s="103"/>
      <c r="G17" s="132">
        <v>50572265760</v>
      </c>
      <c r="H17" s="103"/>
      <c r="I17" s="103">
        <v>292408</v>
      </c>
      <c r="J17" s="103">
        <v>2048288895</v>
      </c>
      <c r="K17" s="210"/>
      <c r="L17" s="103">
        <v>702561</v>
      </c>
      <c r="M17" s="103">
        <v>5014374054</v>
      </c>
      <c r="N17" s="103"/>
      <c r="O17" s="103">
        <v>6984465</v>
      </c>
      <c r="P17" s="103"/>
      <c r="Q17" s="93" t="s">
        <v>592</v>
      </c>
      <c r="R17" s="103"/>
      <c r="S17" s="103">
        <v>39898514483</v>
      </c>
      <c r="T17" s="103"/>
      <c r="U17" s="132">
        <v>45198327392</v>
      </c>
      <c r="V17" s="210"/>
      <c r="W17" s="12">
        <f>U17/درآمدها!$J$5</f>
        <v>3.7108490787181934E-3</v>
      </c>
      <c r="X17" s="129"/>
      <c r="Y17" s="128">
        <f t="shared" si="0"/>
        <v>0</v>
      </c>
    </row>
    <row r="18" spans="1:25">
      <c r="A18" s="208" t="s">
        <v>161</v>
      </c>
      <c r="B18" s="209"/>
      <c r="C18" s="103">
        <v>10623793</v>
      </c>
      <c r="D18" s="103"/>
      <c r="E18" s="103">
        <v>18859298355</v>
      </c>
      <c r="F18" s="103"/>
      <c r="G18" s="132">
        <v>16875809131</v>
      </c>
      <c r="H18" s="103"/>
      <c r="I18" s="103">
        <v>309633</v>
      </c>
      <c r="J18" s="103">
        <v>572140796</v>
      </c>
      <c r="K18" s="210"/>
      <c r="L18" s="103">
        <v>0</v>
      </c>
      <c r="M18" s="103">
        <v>0</v>
      </c>
      <c r="N18" s="103"/>
      <c r="O18" s="103">
        <v>10933426</v>
      </c>
      <c r="P18" s="103"/>
      <c r="Q18" s="93" t="s">
        <v>593</v>
      </c>
      <c r="R18" s="103"/>
      <c r="S18" s="103">
        <v>19431439151</v>
      </c>
      <c r="T18" s="103"/>
      <c r="U18" s="132">
        <v>19769568880</v>
      </c>
      <c r="V18" s="210"/>
      <c r="W18" s="12">
        <f>U18/درآمدها!$J$5</f>
        <v>1.6231106480720954E-3</v>
      </c>
      <c r="X18" s="123"/>
      <c r="Y18" s="83" t="e">
        <f>O18-(#REF!+I18-L18)</f>
        <v>#REF!</v>
      </c>
    </row>
    <row r="19" spans="1:25" ht="31.2" customHeight="1">
      <c r="A19" s="208" t="s">
        <v>539</v>
      </c>
      <c r="B19" s="209"/>
      <c r="C19" s="132">
        <v>249962</v>
      </c>
      <c r="D19" s="103"/>
      <c r="E19" s="103">
        <v>3790606820</v>
      </c>
      <c r="F19" s="103"/>
      <c r="G19" s="132">
        <v>3597914039</v>
      </c>
      <c r="H19" s="103"/>
      <c r="I19" s="103">
        <f>2046275+1148118</f>
        <v>3194393</v>
      </c>
      <c r="J19" s="103">
        <v>29558260425</v>
      </c>
      <c r="K19" s="210"/>
      <c r="L19" s="103">
        <v>0</v>
      </c>
      <c r="M19" s="103">
        <v>0</v>
      </c>
      <c r="N19" s="103"/>
      <c r="O19" s="103">
        <v>3444355</v>
      </c>
      <c r="P19" s="103"/>
      <c r="Q19" s="93" t="s">
        <v>594</v>
      </c>
      <c r="R19" s="103"/>
      <c r="S19" s="103">
        <v>33348867245</v>
      </c>
      <c r="T19" s="103"/>
      <c r="U19" s="132">
        <v>34695125694</v>
      </c>
      <c r="V19" s="210"/>
      <c r="W19" s="12">
        <f>U19/درآمدها!$J$5</f>
        <v>2.848520789297614E-3</v>
      </c>
      <c r="X19" s="123"/>
      <c r="Y19" s="83">
        <f>O19-(C18+I19-L19)</f>
        <v>-10373831</v>
      </c>
    </row>
    <row r="20" spans="1:25">
      <c r="A20" s="208" t="s">
        <v>202</v>
      </c>
      <c r="B20" s="209"/>
      <c r="C20" s="103">
        <v>1875395</v>
      </c>
      <c r="D20" s="103"/>
      <c r="E20" s="103">
        <v>14823170693</v>
      </c>
      <c r="F20" s="103"/>
      <c r="G20" s="132">
        <v>12807304071</v>
      </c>
      <c r="H20" s="103"/>
      <c r="I20" s="103">
        <v>85986</v>
      </c>
      <c r="J20" s="103">
        <v>624272053</v>
      </c>
      <c r="K20" s="210"/>
      <c r="L20" s="103">
        <v>0</v>
      </c>
      <c r="M20" s="103">
        <v>0</v>
      </c>
      <c r="N20" s="103"/>
      <c r="O20" s="103">
        <v>1961381</v>
      </c>
      <c r="P20" s="103"/>
      <c r="Q20" s="93" t="s">
        <v>557</v>
      </c>
      <c r="R20" s="103"/>
      <c r="S20" s="103">
        <v>15447442746</v>
      </c>
      <c r="T20" s="103"/>
      <c r="U20" s="132">
        <v>13647975483</v>
      </c>
      <c r="V20" s="210"/>
      <c r="W20" s="12">
        <f>U20/درآمدها!$J$5</f>
        <v>1.1205188370847366E-3</v>
      </c>
      <c r="X20" s="123"/>
      <c r="Y20" s="83">
        <f>O20-(C20+I20-L20)</f>
        <v>0</v>
      </c>
    </row>
    <row r="21" spans="1:25">
      <c r="A21" s="208" t="s">
        <v>97</v>
      </c>
      <c r="B21" s="209"/>
      <c r="C21" s="103">
        <v>10251156</v>
      </c>
      <c r="D21" s="103"/>
      <c r="E21" s="103">
        <v>71869380651</v>
      </c>
      <c r="F21" s="103"/>
      <c r="G21" s="132">
        <v>79585162271</v>
      </c>
      <c r="H21" s="103"/>
      <c r="I21" s="103">
        <v>348208</v>
      </c>
      <c r="J21" s="103">
        <v>2753421403</v>
      </c>
      <c r="K21" s="210"/>
      <c r="L21" s="103">
        <v>0</v>
      </c>
      <c r="M21" s="103">
        <v>0</v>
      </c>
      <c r="N21" s="103"/>
      <c r="O21" s="103">
        <v>10599364</v>
      </c>
      <c r="P21" s="103"/>
      <c r="Q21" s="93" t="s">
        <v>595</v>
      </c>
      <c r="R21" s="103"/>
      <c r="S21" s="103">
        <v>74622802054</v>
      </c>
      <c r="T21" s="103"/>
      <c r="U21" s="132">
        <v>83658204410</v>
      </c>
      <c r="V21" s="210"/>
      <c r="W21" s="12">
        <f>U21/درآمدها!$J$5</f>
        <v>6.8684614824267697E-3</v>
      </c>
      <c r="X21" s="123"/>
      <c r="Y21" s="83">
        <f>O21-(C21+I21-L21)</f>
        <v>0</v>
      </c>
    </row>
    <row r="22" spans="1:25">
      <c r="A22" s="208" t="s">
        <v>498</v>
      </c>
      <c r="B22" s="209"/>
      <c r="C22" s="103">
        <v>8344291</v>
      </c>
      <c r="D22" s="103"/>
      <c r="E22" s="103">
        <v>46090076795</v>
      </c>
      <c r="F22" s="103"/>
      <c r="G22" s="132">
        <v>32042203861</v>
      </c>
      <c r="H22" s="103"/>
      <c r="I22" s="103">
        <v>523899</v>
      </c>
      <c r="J22" s="103">
        <v>2465278046</v>
      </c>
      <c r="K22" s="210"/>
      <c r="L22" s="103">
        <v>0</v>
      </c>
      <c r="M22" s="103">
        <v>0</v>
      </c>
      <c r="N22" s="103"/>
      <c r="O22" s="103">
        <v>8868190</v>
      </c>
      <c r="P22" s="103"/>
      <c r="Q22" s="93" t="s">
        <v>596</v>
      </c>
      <c r="R22" s="103"/>
      <c r="S22" s="103">
        <v>48555354841</v>
      </c>
      <c r="T22" s="103"/>
      <c r="U22" s="132">
        <v>48044062272</v>
      </c>
      <c r="V22" s="210"/>
      <c r="W22" s="12">
        <f>U22/درآمدها!$J$5</f>
        <v>3.9444880929705951E-3</v>
      </c>
      <c r="X22" s="123"/>
      <c r="Y22" s="83">
        <f>O22-(C22+I22-L22)</f>
        <v>0</v>
      </c>
    </row>
    <row r="23" spans="1:25">
      <c r="A23" s="208" t="s">
        <v>124</v>
      </c>
      <c r="B23" s="209"/>
      <c r="C23" s="103">
        <v>3759782</v>
      </c>
      <c r="D23" s="103"/>
      <c r="E23" s="103">
        <v>15804601425</v>
      </c>
      <c r="F23" s="103"/>
      <c r="G23" s="132">
        <v>14594591119</v>
      </c>
      <c r="H23" s="103"/>
      <c r="I23" s="103">
        <v>173286</v>
      </c>
      <c r="J23" s="103">
        <v>862639511</v>
      </c>
      <c r="K23" s="210"/>
      <c r="L23" s="103">
        <v>0</v>
      </c>
      <c r="M23" s="103">
        <v>0</v>
      </c>
      <c r="N23" s="103"/>
      <c r="O23" s="103">
        <v>3933068</v>
      </c>
      <c r="P23" s="103"/>
      <c r="Q23" s="93" t="s">
        <v>597</v>
      </c>
      <c r="R23" s="103"/>
      <c r="S23" s="103">
        <v>16667240936</v>
      </c>
      <c r="T23" s="103"/>
      <c r="U23" s="132">
        <v>19861104530</v>
      </c>
      <c r="V23" s="210"/>
      <c r="W23" s="12">
        <f>U23/درآمدها!$J$5</f>
        <v>1.6306258594100374E-3</v>
      </c>
      <c r="X23" s="123"/>
      <c r="Y23" s="83">
        <f>O23-(C23+I23-L23)</f>
        <v>0</v>
      </c>
    </row>
    <row r="24" spans="1:25">
      <c r="A24" s="208" t="s">
        <v>203</v>
      </c>
      <c r="B24" s="209"/>
      <c r="C24" s="103">
        <v>30290501</v>
      </c>
      <c r="D24" s="103"/>
      <c r="E24" s="103">
        <v>105627480564</v>
      </c>
      <c r="F24" s="103"/>
      <c r="G24" s="132">
        <v>108246429709</v>
      </c>
      <c r="H24" s="103"/>
      <c r="I24" s="103">
        <v>1374407</v>
      </c>
      <c r="J24" s="103">
        <v>5185571216</v>
      </c>
      <c r="K24" s="210"/>
      <c r="L24" s="103">
        <v>0</v>
      </c>
      <c r="M24" s="103">
        <v>0</v>
      </c>
      <c r="N24" s="103"/>
      <c r="O24" s="103">
        <v>31664908</v>
      </c>
      <c r="P24" s="103"/>
      <c r="Q24" s="93" t="s">
        <v>598</v>
      </c>
      <c r="R24" s="103"/>
      <c r="S24" s="103">
        <v>110813051780</v>
      </c>
      <c r="T24" s="103"/>
      <c r="U24" s="132">
        <v>121090102417</v>
      </c>
      <c r="V24" s="210"/>
      <c r="W24" s="12">
        <f>U24/درآمدها!$J$5</f>
        <v>9.9416752991516571E-3</v>
      </c>
      <c r="X24" s="123"/>
      <c r="Y24" s="83">
        <f>O24-(C24+I24-L24)</f>
        <v>0</v>
      </c>
    </row>
    <row r="25" spans="1:25">
      <c r="A25" s="208" t="s">
        <v>573</v>
      </c>
      <c r="B25" s="209"/>
      <c r="C25" s="103">
        <v>0</v>
      </c>
      <c r="D25" s="103"/>
      <c r="E25" s="103">
        <v>0</v>
      </c>
      <c r="F25" s="103"/>
      <c r="G25" s="132">
        <v>0</v>
      </c>
      <c r="H25" s="103"/>
      <c r="I25" s="103">
        <v>8681287</v>
      </c>
      <c r="J25" s="103">
        <v>32599363534</v>
      </c>
      <c r="K25" s="210"/>
      <c r="L25" s="103">
        <v>0</v>
      </c>
      <c r="M25" s="103">
        <v>0</v>
      </c>
      <c r="N25" s="209"/>
      <c r="O25" s="209">
        <v>8681287</v>
      </c>
      <c r="P25" s="209"/>
      <c r="Q25" s="211" t="s">
        <v>599</v>
      </c>
      <c r="R25" s="209"/>
      <c r="S25" s="132">
        <v>32599363534</v>
      </c>
      <c r="T25" s="132"/>
      <c r="U25" s="132">
        <v>29780864668</v>
      </c>
      <c r="V25" s="210"/>
      <c r="W25" s="12">
        <f>U25/درآمدها!$J$5</f>
        <v>2.4450527396338876E-3</v>
      </c>
      <c r="X25" s="123"/>
      <c r="Y25" s="83"/>
    </row>
    <row r="26" spans="1:25">
      <c r="A26" s="208" t="s">
        <v>134</v>
      </c>
      <c r="B26" s="209"/>
      <c r="C26" s="103">
        <v>50986526</v>
      </c>
      <c r="D26" s="103"/>
      <c r="E26" s="103">
        <v>173616648959</v>
      </c>
      <c r="F26" s="103"/>
      <c r="G26" s="132">
        <v>220167630406</v>
      </c>
      <c r="H26" s="103"/>
      <c r="I26" s="209">
        <v>1448562</v>
      </c>
      <c r="J26" s="209">
        <v>6771856434</v>
      </c>
      <c r="K26" s="210"/>
      <c r="L26" s="103">
        <v>1203737</v>
      </c>
      <c r="M26" s="103">
        <v>5643683847</v>
      </c>
      <c r="N26" s="103"/>
      <c r="O26" s="103">
        <v>51231351</v>
      </c>
      <c r="P26" s="103"/>
      <c r="Q26" s="93" t="s">
        <v>600</v>
      </c>
      <c r="R26" s="103"/>
      <c r="S26" s="103">
        <v>176252029387</v>
      </c>
      <c r="T26" s="103"/>
      <c r="U26" s="132">
        <v>230442523192</v>
      </c>
      <c r="V26" s="210"/>
      <c r="W26" s="12">
        <f>U26/درآمدها!$J$5</f>
        <v>1.891966969193392E-2</v>
      </c>
      <c r="X26" s="123"/>
      <c r="Y26" s="83" t="e">
        <f>O27-(C25+#REF!-L26)</f>
        <v>#REF!</v>
      </c>
    </row>
    <row r="27" spans="1:25">
      <c r="A27" s="208" t="s">
        <v>428</v>
      </c>
      <c r="B27" s="209"/>
      <c r="C27" s="132">
        <v>4742603</v>
      </c>
      <c r="D27" s="103"/>
      <c r="E27" s="103">
        <v>59058089295</v>
      </c>
      <c r="F27" s="103"/>
      <c r="G27" s="132">
        <v>50632489664</v>
      </c>
      <c r="H27" s="103"/>
      <c r="I27" s="103">
        <v>123712</v>
      </c>
      <c r="J27" s="103">
        <v>1451341832</v>
      </c>
      <c r="K27" s="210"/>
      <c r="L27" s="103">
        <v>0</v>
      </c>
      <c r="M27" s="103">
        <v>0</v>
      </c>
      <c r="N27" s="103"/>
      <c r="O27" s="103">
        <v>4866315</v>
      </c>
      <c r="P27" s="103"/>
      <c r="Q27" s="93" t="s">
        <v>601</v>
      </c>
      <c r="R27" s="103"/>
      <c r="S27" s="103">
        <v>60509431127</v>
      </c>
      <c r="T27" s="103"/>
      <c r="U27" s="132">
        <v>54758920022</v>
      </c>
      <c r="V27" s="210"/>
      <c r="W27" s="12">
        <f>U27/درآمدها!$J$5</f>
        <v>4.4957877788904246E-3</v>
      </c>
      <c r="X27" s="123"/>
      <c r="Y27" s="83">
        <f t="shared" ref="Y27:Y35" si="1">O28-(C29+I28-L27)</f>
        <v>-2300365</v>
      </c>
    </row>
    <row r="28" spans="1:25">
      <c r="A28" s="208" t="s">
        <v>429</v>
      </c>
      <c r="B28" s="209"/>
      <c r="C28" s="132">
        <v>2398480</v>
      </c>
      <c r="D28" s="103"/>
      <c r="E28" s="103">
        <v>17440843207</v>
      </c>
      <c r="F28" s="103"/>
      <c r="G28" s="132">
        <v>12827044660</v>
      </c>
      <c r="H28" s="103"/>
      <c r="I28" s="103">
        <v>111016</v>
      </c>
      <c r="J28" s="103">
        <v>674447733</v>
      </c>
      <c r="K28" s="210"/>
      <c r="L28" s="103">
        <v>0</v>
      </c>
      <c r="M28" s="103">
        <v>0</v>
      </c>
      <c r="N28" s="103"/>
      <c r="O28" s="103">
        <v>2509496</v>
      </c>
      <c r="P28" s="103"/>
      <c r="Q28" s="93" t="s">
        <v>602</v>
      </c>
      <c r="R28" s="103"/>
      <c r="S28" s="103">
        <v>18115290940</v>
      </c>
      <c r="T28" s="103"/>
      <c r="U28" s="132">
        <v>15142006511</v>
      </c>
      <c r="V28" s="210"/>
      <c r="W28" s="12">
        <f>U28/درآمدها!$J$5</f>
        <v>1.2431809793305468E-3</v>
      </c>
      <c r="X28" s="123"/>
      <c r="Y28" s="83">
        <f t="shared" si="1"/>
        <v>700854</v>
      </c>
    </row>
    <row r="29" spans="1:25">
      <c r="A29" s="208" t="s">
        <v>430</v>
      </c>
      <c r="B29" s="209"/>
      <c r="C29" s="103">
        <v>4698845</v>
      </c>
      <c r="D29" s="131"/>
      <c r="E29" s="103">
        <v>62045639820</v>
      </c>
      <c r="F29" s="103"/>
      <c r="G29" s="132">
        <v>44980640583</v>
      </c>
      <c r="H29" s="103"/>
      <c r="I29" s="103">
        <v>295720</v>
      </c>
      <c r="J29" s="209">
        <v>3218749879</v>
      </c>
      <c r="K29" s="210"/>
      <c r="L29" s="103">
        <v>0</v>
      </c>
      <c r="M29" s="103">
        <v>0</v>
      </c>
      <c r="N29" s="103"/>
      <c r="O29" s="103">
        <v>4994565</v>
      </c>
      <c r="P29" s="103"/>
      <c r="Q29" s="93" t="s">
        <v>603</v>
      </c>
      <c r="R29" s="103"/>
      <c r="S29" s="103">
        <v>65264389699</v>
      </c>
      <c r="T29" s="103"/>
      <c r="U29" s="132">
        <v>52825975681</v>
      </c>
      <c r="V29" s="210"/>
      <c r="W29" s="12">
        <f>U29/درآمدها!$J$5</f>
        <v>4.3370902088497474E-3</v>
      </c>
      <c r="X29" s="123"/>
      <c r="Y29" s="83">
        <f t="shared" si="1"/>
        <v>-7395839</v>
      </c>
    </row>
    <row r="30" spans="1:25">
      <c r="A30" s="208" t="s">
        <v>211</v>
      </c>
      <c r="B30" s="209"/>
      <c r="C30" s="103">
        <v>3997991</v>
      </c>
      <c r="D30" s="103"/>
      <c r="E30" s="103">
        <v>48046683539</v>
      </c>
      <c r="F30" s="103"/>
      <c r="G30" s="132">
        <v>40974032454</v>
      </c>
      <c r="H30" s="103"/>
      <c r="I30" s="103">
        <v>112815</v>
      </c>
      <c r="J30" s="103">
        <v>1213574080</v>
      </c>
      <c r="K30" s="210"/>
      <c r="L30" s="103">
        <v>0</v>
      </c>
      <c r="M30" s="131">
        <v>0</v>
      </c>
      <c r="N30" s="103"/>
      <c r="O30" s="103">
        <v>4110806</v>
      </c>
      <c r="P30" s="103"/>
      <c r="Q30" s="93" t="s">
        <v>551</v>
      </c>
      <c r="R30" s="103"/>
      <c r="S30" s="103">
        <v>49260257619</v>
      </c>
      <c r="T30" s="103"/>
      <c r="U30" s="132">
        <v>41272101717</v>
      </c>
      <c r="V30" s="210"/>
      <c r="W30" s="12">
        <f>U30/درآمدها!$J$5</f>
        <v>3.3885001828718336E-3</v>
      </c>
      <c r="X30" s="123"/>
      <c r="Y30" s="83">
        <f t="shared" si="1"/>
        <v>7045375</v>
      </c>
    </row>
    <row r="31" spans="1:25">
      <c r="A31" s="208" t="s">
        <v>109</v>
      </c>
      <c r="B31" s="209"/>
      <c r="C31" s="103">
        <v>11393830</v>
      </c>
      <c r="D31" s="103"/>
      <c r="E31" s="103">
        <v>24160013746</v>
      </c>
      <c r="F31" s="103"/>
      <c r="G31" s="132">
        <v>28960675875</v>
      </c>
      <c r="H31" s="103"/>
      <c r="I31" s="103">
        <v>4008957</v>
      </c>
      <c r="J31" s="131">
        <v>11673178931</v>
      </c>
      <c r="K31" s="210"/>
      <c r="L31" s="103">
        <v>0</v>
      </c>
      <c r="M31" s="103">
        <v>0</v>
      </c>
      <c r="N31" s="103"/>
      <c r="O31" s="103">
        <v>15402787</v>
      </c>
      <c r="P31" s="103"/>
      <c r="Q31" s="93" t="s">
        <v>604</v>
      </c>
      <c r="R31" s="103"/>
      <c r="S31" s="131">
        <v>35833192677</v>
      </c>
      <c r="T31" s="103"/>
      <c r="U31" s="136">
        <v>46653044857</v>
      </c>
      <c r="V31" s="210"/>
      <c r="W31" s="12">
        <f>U31/درآمدها!$J$5</f>
        <v>3.830283519687042E-3</v>
      </c>
      <c r="X31" s="123"/>
      <c r="Y31" s="83">
        <f t="shared" si="1"/>
        <v>-13720036</v>
      </c>
    </row>
    <row r="32" spans="1:25">
      <c r="A32" s="208" t="s">
        <v>540</v>
      </c>
      <c r="B32" s="209"/>
      <c r="C32" s="103">
        <v>4348455</v>
      </c>
      <c r="D32" s="103"/>
      <c r="E32" s="103">
        <v>24448695941</v>
      </c>
      <c r="F32" s="103"/>
      <c r="G32" s="132">
        <v>25243877089</v>
      </c>
      <c r="H32" s="103"/>
      <c r="I32" s="103">
        <v>191887</v>
      </c>
      <c r="J32" s="103">
        <v>1086435507</v>
      </c>
      <c r="K32" s="210"/>
      <c r="L32" s="103">
        <v>0</v>
      </c>
      <c r="M32" s="103">
        <v>0</v>
      </c>
      <c r="N32" s="103"/>
      <c r="O32" s="103">
        <v>4540342</v>
      </c>
      <c r="P32" s="103"/>
      <c r="Q32" s="93" t="s">
        <v>605</v>
      </c>
      <c r="R32" s="103"/>
      <c r="S32" s="103">
        <v>25535131448</v>
      </c>
      <c r="T32" s="103"/>
      <c r="U32" s="132">
        <v>26087029861</v>
      </c>
      <c r="V32" s="210"/>
      <c r="W32" s="12">
        <f>U32/درآمدها!$J$5</f>
        <v>2.141783475450468E-3</v>
      </c>
      <c r="X32" s="123"/>
      <c r="Y32" s="83">
        <f t="shared" si="1"/>
        <v>89470</v>
      </c>
    </row>
    <row r="33" spans="1:25">
      <c r="A33" s="208" t="s">
        <v>143</v>
      </c>
      <c r="B33" s="209"/>
      <c r="C33" s="103">
        <v>18068491</v>
      </c>
      <c r="D33" s="103"/>
      <c r="E33" s="103">
        <v>47104302829</v>
      </c>
      <c r="F33" s="103"/>
      <c r="G33" s="132">
        <v>56505254026</v>
      </c>
      <c r="H33" s="103"/>
      <c r="I33" s="103">
        <v>495105</v>
      </c>
      <c r="J33" s="103">
        <v>1585476016</v>
      </c>
      <c r="K33" s="210"/>
      <c r="L33" s="103">
        <v>638530</v>
      </c>
      <c r="M33" s="103">
        <v>2011565136</v>
      </c>
      <c r="N33" s="103"/>
      <c r="O33" s="103">
        <v>17925066</v>
      </c>
      <c r="P33" s="103"/>
      <c r="Q33" s="93" t="s">
        <v>606</v>
      </c>
      <c r="R33" s="103"/>
      <c r="S33" s="103">
        <v>47025140083</v>
      </c>
      <c r="T33" s="103"/>
      <c r="U33" s="132">
        <v>57553470304</v>
      </c>
      <c r="V33" s="210"/>
      <c r="W33" s="12">
        <f>U33/درآمدها!$J$5</f>
        <v>4.7252244624528981E-3</v>
      </c>
      <c r="X33" s="123"/>
      <c r="Y33" s="83">
        <f t="shared" si="1"/>
        <v>7045385</v>
      </c>
    </row>
    <row r="34" spans="1:25" ht="36" customHeight="1">
      <c r="A34" s="208" t="s">
        <v>91</v>
      </c>
      <c r="B34" s="209"/>
      <c r="C34" s="103">
        <v>17340491</v>
      </c>
      <c r="D34" s="103"/>
      <c r="E34" s="103">
        <v>30410611748</v>
      </c>
      <c r="F34" s="103"/>
      <c r="G34" s="132">
        <v>32475101611</v>
      </c>
      <c r="H34" s="103"/>
      <c r="I34" s="103">
        <v>5179644</v>
      </c>
      <c r="J34" s="103">
        <v>10821212586</v>
      </c>
      <c r="K34" s="210"/>
      <c r="L34" s="103">
        <v>0</v>
      </c>
      <c r="M34" s="103">
        <v>0</v>
      </c>
      <c r="N34" s="103"/>
      <c r="O34" s="103">
        <v>22520135</v>
      </c>
      <c r="P34" s="103"/>
      <c r="Q34" s="93" t="s">
        <v>607</v>
      </c>
      <c r="R34" s="103"/>
      <c r="S34" s="103">
        <v>41231824334</v>
      </c>
      <c r="T34" s="103"/>
      <c r="U34" s="132">
        <v>44749894258</v>
      </c>
      <c r="V34" s="210"/>
      <c r="W34" s="12">
        <f>U34/درآمدها!$J$5</f>
        <v>3.6740320596338732E-3</v>
      </c>
      <c r="X34" s="123"/>
      <c r="Y34" s="83">
        <f t="shared" si="1"/>
        <v>291840</v>
      </c>
    </row>
    <row r="35" spans="1:25">
      <c r="A35" s="208" t="s">
        <v>192</v>
      </c>
      <c r="B35" s="209"/>
      <c r="C35" s="103">
        <v>10933636</v>
      </c>
      <c r="D35" s="103"/>
      <c r="E35" s="103">
        <v>41603000017</v>
      </c>
      <c r="F35" s="103"/>
      <c r="G35" s="132">
        <v>31475410191</v>
      </c>
      <c r="H35" s="103"/>
      <c r="I35" s="103">
        <v>3662927</v>
      </c>
      <c r="J35" s="103">
        <v>11513526497</v>
      </c>
      <c r="K35" s="210"/>
      <c r="L35" s="103">
        <v>0</v>
      </c>
      <c r="M35" s="103">
        <v>0</v>
      </c>
      <c r="N35" s="103"/>
      <c r="O35" s="103">
        <v>14596563</v>
      </c>
      <c r="P35" s="103"/>
      <c r="Q35" s="93" t="s">
        <v>608</v>
      </c>
      <c r="R35" s="103"/>
      <c r="S35" s="103">
        <v>53116526514</v>
      </c>
      <c r="T35" s="103"/>
      <c r="U35" s="132">
        <v>44530310581</v>
      </c>
      <c r="V35" s="210"/>
      <c r="W35" s="12">
        <f>U35/درآمدها!$J$5</f>
        <v>3.6560039171667866E-3</v>
      </c>
      <c r="X35" s="123"/>
      <c r="Y35" s="83">
        <f t="shared" si="1"/>
        <v>1076675</v>
      </c>
    </row>
    <row r="36" spans="1:25" ht="36" customHeight="1">
      <c r="A36" s="208" t="s">
        <v>107</v>
      </c>
      <c r="B36" s="209"/>
      <c r="C36" s="103">
        <v>10641796</v>
      </c>
      <c r="D36" s="103"/>
      <c r="E36" s="103">
        <v>39136553571</v>
      </c>
      <c r="F36" s="103"/>
      <c r="G36" s="132">
        <v>44969107065</v>
      </c>
      <c r="H36" s="103"/>
      <c r="I36" s="103">
        <v>254542</v>
      </c>
      <c r="J36" s="103">
        <v>1219250893</v>
      </c>
      <c r="K36" s="210"/>
      <c r="L36" s="103">
        <v>230337</v>
      </c>
      <c r="M36" s="103">
        <v>1023563835</v>
      </c>
      <c r="N36" s="103"/>
      <c r="O36" s="103">
        <v>10666001</v>
      </c>
      <c r="P36" s="103"/>
      <c r="Q36" s="93" t="s">
        <v>609</v>
      </c>
      <c r="R36" s="103"/>
      <c r="S36" s="103">
        <v>39508710953</v>
      </c>
      <c r="T36" s="103"/>
      <c r="U36" s="132">
        <v>48814086307</v>
      </c>
      <c r="V36" s="210"/>
      <c r="W36" s="12">
        <f>U36/درآمدها!$J$5</f>
        <v>4.0077081974688959E-3</v>
      </c>
      <c r="X36" s="123"/>
      <c r="Y36" s="83">
        <f>O37-(C38+I38-L36)</f>
        <v>6053855</v>
      </c>
    </row>
    <row r="37" spans="1:25" s="127" customFormat="1">
      <c r="A37" s="209" t="s">
        <v>473</v>
      </c>
      <c r="B37" s="209"/>
      <c r="C37" s="103">
        <v>9334784</v>
      </c>
      <c r="D37" s="103"/>
      <c r="E37" s="103">
        <v>126145390529</v>
      </c>
      <c r="F37" s="103"/>
      <c r="G37" s="132">
        <v>125362559900</v>
      </c>
      <c r="H37" s="103"/>
      <c r="I37" s="103">
        <v>590047</v>
      </c>
      <c r="J37" s="103">
        <v>8677555425</v>
      </c>
      <c r="K37" s="210"/>
      <c r="L37" s="103">
        <v>1400000</v>
      </c>
      <c r="M37" s="103">
        <v>20276631900</v>
      </c>
      <c r="N37" s="103"/>
      <c r="O37" s="103">
        <v>8524831</v>
      </c>
      <c r="P37" s="103"/>
      <c r="Q37" s="93" t="s">
        <v>610</v>
      </c>
      <c r="R37" s="103"/>
      <c r="S37" s="103">
        <v>115821358081</v>
      </c>
      <c r="T37" s="103"/>
      <c r="U37" s="132">
        <v>121095006974</v>
      </c>
      <c r="V37" s="210"/>
      <c r="W37" s="12">
        <f>U37/درآمدها!$J$5</f>
        <v>9.9420779704865302E-3</v>
      </c>
      <c r="X37" s="129"/>
      <c r="Y37" s="128"/>
    </row>
    <row r="38" spans="1:25">
      <c r="A38" s="208" t="s">
        <v>237</v>
      </c>
      <c r="B38" s="209"/>
      <c r="C38" s="103">
        <v>1300944</v>
      </c>
      <c r="D38" s="103"/>
      <c r="E38" s="103">
        <v>20295627729</v>
      </c>
      <c r="F38" s="103"/>
      <c r="G38" s="132">
        <v>17716886355</v>
      </c>
      <c r="H38" s="103"/>
      <c r="I38" s="103">
        <v>1400369</v>
      </c>
      <c r="J38" s="103">
        <v>20798877341</v>
      </c>
      <c r="K38" s="210"/>
      <c r="L38" s="103">
        <v>0</v>
      </c>
      <c r="M38" s="103">
        <v>0</v>
      </c>
      <c r="N38" s="103"/>
      <c r="O38" s="103">
        <v>2701313</v>
      </c>
      <c r="P38" s="103"/>
      <c r="Q38" s="93" t="s">
        <v>611</v>
      </c>
      <c r="R38" s="103"/>
      <c r="S38" s="103">
        <v>41094505070</v>
      </c>
      <c r="T38" s="103"/>
      <c r="U38" s="132">
        <v>39231359145</v>
      </c>
      <c r="V38" s="210"/>
      <c r="W38" s="12">
        <f>U38/درآمدها!$J$5</f>
        <v>3.2209522197021263E-3</v>
      </c>
      <c r="X38" s="123"/>
      <c r="Y38" s="83">
        <f>O39-(C39+I40-L38)</f>
        <v>400900</v>
      </c>
    </row>
    <row r="39" spans="1:25">
      <c r="A39" s="208" t="s">
        <v>105</v>
      </c>
      <c r="B39" s="209"/>
      <c r="C39" s="103">
        <v>731131</v>
      </c>
      <c r="D39" s="103"/>
      <c r="E39" s="103">
        <v>33290862720</v>
      </c>
      <c r="F39" s="103"/>
      <c r="G39" s="132">
        <v>41281147769</v>
      </c>
      <c r="H39" s="103"/>
      <c r="I39" s="103">
        <v>407482</v>
      </c>
      <c r="J39" s="103">
        <v>22976774271</v>
      </c>
      <c r="K39" s="210"/>
      <c r="L39" s="103">
        <v>0</v>
      </c>
      <c r="M39" s="103">
        <v>0</v>
      </c>
      <c r="N39" s="103"/>
      <c r="O39" s="103">
        <v>1138613</v>
      </c>
      <c r="P39" s="103"/>
      <c r="Q39" s="93" t="s">
        <v>612</v>
      </c>
      <c r="R39" s="103"/>
      <c r="S39" s="103">
        <v>56267636991</v>
      </c>
      <c r="T39" s="103"/>
      <c r="U39" s="132">
        <v>66665273084</v>
      </c>
      <c r="V39" s="210"/>
      <c r="W39" s="12">
        <f>U39/درآمدها!$J$5</f>
        <v>5.4733168566331661E-3</v>
      </c>
      <c r="X39" s="123"/>
      <c r="Y39" s="83">
        <f>O40-(C41+I41-L39)</f>
        <v>-348004</v>
      </c>
    </row>
    <row r="40" spans="1:25">
      <c r="A40" s="208" t="s">
        <v>111</v>
      </c>
      <c r="B40" s="209"/>
      <c r="C40" s="103">
        <v>786793</v>
      </c>
      <c r="D40" s="103"/>
      <c r="E40" s="103">
        <v>5757025274</v>
      </c>
      <c r="F40" s="103"/>
      <c r="G40" s="132">
        <v>4512783831</v>
      </c>
      <c r="H40" s="103"/>
      <c r="I40" s="103">
        <v>6582</v>
      </c>
      <c r="J40" s="103">
        <v>41609688</v>
      </c>
      <c r="K40" s="210"/>
      <c r="L40" s="103">
        <v>313744</v>
      </c>
      <c r="M40" s="103">
        <v>1965305404</v>
      </c>
      <c r="N40" s="103"/>
      <c r="O40" s="103">
        <v>479631</v>
      </c>
      <c r="P40" s="103"/>
      <c r="Q40" s="93" t="s">
        <v>613</v>
      </c>
      <c r="R40" s="103"/>
      <c r="S40" s="103">
        <v>3502945832</v>
      </c>
      <c r="T40" s="103"/>
      <c r="U40" s="132">
        <v>3208710530</v>
      </c>
      <c r="V40" s="210"/>
      <c r="W40" s="12">
        <f>U40/درآمدها!$J$5</f>
        <v>2.6343984835667579E-4</v>
      </c>
      <c r="X40" s="123"/>
      <c r="Y40" s="83">
        <f>O41-(C42+I42-L40)</f>
        <v>-14542080</v>
      </c>
    </row>
    <row r="41" spans="1:25">
      <c r="A41" s="208" t="s">
        <v>483</v>
      </c>
      <c r="B41" s="209"/>
      <c r="C41" s="103">
        <v>790947</v>
      </c>
      <c r="D41" s="103"/>
      <c r="E41" s="103">
        <v>27369117707</v>
      </c>
      <c r="F41" s="103"/>
      <c r="G41" s="132">
        <v>28768553266</v>
      </c>
      <c r="H41" s="103"/>
      <c r="I41" s="103">
        <v>36688</v>
      </c>
      <c r="J41" s="103">
        <v>1432029769</v>
      </c>
      <c r="K41" s="210"/>
      <c r="L41" s="103">
        <v>0</v>
      </c>
      <c r="M41" s="103">
        <v>0</v>
      </c>
      <c r="N41" s="103"/>
      <c r="O41" s="103">
        <v>827635</v>
      </c>
      <c r="P41" s="103"/>
      <c r="Q41" s="93" t="s">
        <v>614</v>
      </c>
      <c r="R41" s="103"/>
      <c r="S41" s="103">
        <v>28801147476</v>
      </c>
      <c r="T41" s="103"/>
      <c r="U41" s="132">
        <v>33114100517</v>
      </c>
      <c r="V41" s="210"/>
      <c r="W41" s="12">
        <f>U41/درآمدها!$J$5</f>
        <v>2.718716299617778E-3</v>
      </c>
      <c r="X41" s="123"/>
      <c r="Y41" s="83">
        <f>O45-(C44+I43-L41)</f>
        <v>1900765</v>
      </c>
    </row>
    <row r="42" spans="1:25">
      <c r="A42" s="208" t="s">
        <v>235</v>
      </c>
      <c r="B42" s="209"/>
      <c r="C42" s="103">
        <v>15188562</v>
      </c>
      <c r="D42" s="103"/>
      <c r="E42" s="103">
        <v>62756684871</v>
      </c>
      <c r="F42" s="103"/>
      <c r="G42" s="132">
        <v>59381181495</v>
      </c>
      <c r="H42" s="103"/>
      <c r="I42" s="103">
        <v>494897</v>
      </c>
      <c r="J42" s="103">
        <v>2093934827</v>
      </c>
      <c r="K42" s="210"/>
      <c r="L42" s="103">
        <v>0</v>
      </c>
      <c r="M42" s="103">
        <v>0</v>
      </c>
      <c r="N42" s="209"/>
      <c r="O42" s="209">
        <v>15683459</v>
      </c>
      <c r="P42" s="209"/>
      <c r="Q42" s="103" t="s">
        <v>615</v>
      </c>
      <c r="R42" s="209"/>
      <c r="S42" s="132">
        <v>64850619698</v>
      </c>
      <c r="T42" s="209"/>
      <c r="U42" s="132">
        <v>64948533322</v>
      </c>
      <c r="V42" s="210"/>
      <c r="W42" s="12">
        <f>U42/درآمدها!$J$5</f>
        <v>5.3323700001496194E-3</v>
      </c>
      <c r="X42" s="123"/>
      <c r="Y42" s="83">
        <f>O46-(C45+I45-L42)</f>
        <v>-15432840</v>
      </c>
    </row>
    <row r="43" spans="1:25">
      <c r="A43" s="208" t="s">
        <v>541</v>
      </c>
      <c r="B43" s="209"/>
      <c r="C43" s="132">
        <v>1049306</v>
      </c>
      <c r="D43" s="209"/>
      <c r="E43" s="209">
        <v>2939093838</v>
      </c>
      <c r="F43" s="209"/>
      <c r="G43" s="209">
        <v>2897627987</v>
      </c>
      <c r="H43" s="103"/>
      <c r="I43" s="103">
        <v>9337229</v>
      </c>
      <c r="J43" s="103">
        <v>27454661336</v>
      </c>
      <c r="K43" s="210"/>
      <c r="L43" s="103">
        <v>0</v>
      </c>
      <c r="M43" s="103">
        <v>0</v>
      </c>
      <c r="N43" s="103"/>
      <c r="O43" s="209">
        <v>10386535</v>
      </c>
      <c r="P43" s="209"/>
      <c r="Q43" s="211" t="s">
        <v>616</v>
      </c>
      <c r="R43" s="103"/>
      <c r="S43" s="103">
        <v>30393755174</v>
      </c>
      <c r="T43" s="103"/>
      <c r="U43" s="132">
        <v>29115753034</v>
      </c>
      <c r="V43" s="210"/>
      <c r="W43" s="12">
        <f>U43/درآمدها!$J$5</f>
        <v>2.3904460973821103E-3</v>
      </c>
      <c r="X43" s="123"/>
      <c r="Y43" s="83">
        <f>O47-(C47+I46-L43)</f>
        <v>112069</v>
      </c>
    </row>
    <row r="44" spans="1:25">
      <c r="A44" s="208" t="s">
        <v>88</v>
      </c>
      <c r="B44" s="209"/>
      <c r="C44" s="103">
        <v>4386246</v>
      </c>
      <c r="D44" s="103"/>
      <c r="E44" s="103">
        <v>29130862046</v>
      </c>
      <c r="F44" s="103"/>
      <c r="G44" s="132">
        <v>30041418594</v>
      </c>
      <c r="H44" s="103"/>
      <c r="I44" s="103">
        <v>275602</v>
      </c>
      <c r="J44" s="103">
        <v>2216845609</v>
      </c>
      <c r="K44" s="210"/>
      <c r="L44" s="103">
        <v>0</v>
      </c>
      <c r="M44" s="103">
        <v>0</v>
      </c>
      <c r="N44" s="103"/>
      <c r="O44" s="103">
        <v>4661848</v>
      </c>
      <c r="P44" s="103"/>
      <c r="Q44" s="211" t="s">
        <v>617</v>
      </c>
      <c r="R44" s="103"/>
      <c r="S44" s="103">
        <v>31347707655</v>
      </c>
      <c r="T44" s="103"/>
      <c r="U44" s="132">
        <v>40270415943</v>
      </c>
      <c r="V44" s="210"/>
      <c r="W44" s="12">
        <f>U44/درآمدها!$J$5</f>
        <v>3.3062603092726406E-3</v>
      </c>
      <c r="X44" s="123"/>
      <c r="Y44" s="83"/>
    </row>
    <row r="45" spans="1:25">
      <c r="A45" s="208" t="s">
        <v>475</v>
      </c>
      <c r="B45" s="209"/>
      <c r="C45" s="103">
        <v>14954985</v>
      </c>
      <c r="D45" s="209"/>
      <c r="E45" s="103">
        <v>286569139131</v>
      </c>
      <c r="F45" s="209"/>
      <c r="G45" s="209">
        <v>159066230382</v>
      </c>
      <c r="H45" s="103"/>
      <c r="I45" s="103">
        <v>669255</v>
      </c>
      <c r="J45" s="103">
        <v>8524983480</v>
      </c>
      <c r="K45" s="210"/>
      <c r="L45" s="103">
        <v>0</v>
      </c>
      <c r="M45" s="103">
        <v>0</v>
      </c>
      <c r="N45" s="103"/>
      <c r="O45" s="209">
        <v>15624240</v>
      </c>
      <c r="P45" s="209"/>
      <c r="Q45" s="211" t="s">
        <v>618</v>
      </c>
      <c r="R45" s="103"/>
      <c r="S45" s="103">
        <v>295094122611</v>
      </c>
      <c r="T45" s="103"/>
      <c r="U45" s="132">
        <v>202993774343</v>
      </c>
      <c r="V45" s="210"/>
      <c r="W45" s="12">
        <f>U45/درآمدها!$J$5</f>
        <v>1.6666087087098252E-2</v>
      </c>
      <c r="X45" s="123"/>
      <c r="Y45" s="83"/>
    </row>
    <row r="46" spans="1:25">
      <c r="A46" s="208" t="s">
        <v>499</v>
      </c>
      <c r="B46" s="209"/>
      <c r="C46" s="132">
        <v>183267</v>
      </c>
      <c r="D46" s="103"/>
      <c r="E46" s="103">
        <v>28475071947</v>
      </c>
      <c r="F46" s="103"/>
      <c r="G46" s="132">
        <v>25593985107</v>
      </c>
      <c r="H46" s="103"/>
      <c r="I46" s="103">
        <v>8133</v>
      </c>
      <c r="J46" s="103">
        <v>1305826872</v>
      </c>
      <c r="K46" s="210"/>
      <c r="L46" s="103">
        <v>0</v>
      </c>
      <c r="M46" s="103">
        <v>0</v>
      </c>
      <c r="N46" s="103"/>
      <c r="O46" s="103">
        <v>191400</v>
      </c>
      <c r="P46" s="103"/>
      <c r="Q46" s="93" t="s">
        <v>619</v>
      </c>
      <c r="R46" s="103"/>
      <c r="S46" s="103">
        <v>29780898819</v>
      </c>
      <c r="T46" s="103"/>
      <c r="U46" s="132">
        <v>32150332509</v>
      </c>
      <c r="V46" s="210"/>
      <c r="W46" s="12">
        <f>U46/درآمدها!$J$5</f>
        <v>2.639589530311313E-3</v>
      </c>
      <c r="X46" s="123"/>
      <c r="Y46" s="83" t="e">
        <f>O49-(#REF!+I48-L46)</f>
        <v>#REF!</v>
      </c>
    </row>
    <row r="47" spans="1:25">
      <c r="A47" s="208" t="s">
        <v>542</v>
      </c>
      <c r="B47" s="209"/>
      <c r="C47" s="103">
        <v>2578803</v>
      </c>
      <c r="D47" s="103"/>
      <c r="E47" s="103">
        <v>39790027727</v>
      </c>
      <c r="F47" s="103"/>
      <c r="G47" s="132">
        <v>36888176771</v>
      </c>
      <c r="H47" s="103"/>
      <c r="I47" s="103">
        <v>120202</v>
      </c>
      <c r="J47" s="103">
        <v>1807477431</v>
      </c>
      <c r="K47" s="210"/>
      <c r="L47" s="103">
        <v>0</v>
      </c>
      <c r="M47" s="103">
        <v>0</v>
      </c>
      <c r="N47" s="103"/>
      <c r="O47" s="103">
        <v>2699005</v>
      </c>
      <c r="P47" s="103"/>
      <c r="Q47" s="93" t="s">
        <v>620</v>
      </c>
      <c r="R47" s="103"/>
      <c r="S47" s="103">
        <v>41597505158</v>
      </c>
      <c r="T47" s="103"/>
      <c r="U47" s="132">
        <v>40244188806</v>
      </c>
      <c r="V47" s="210"/>
      <c r="W47" s="12">
        <f>U47/درآمدها!$J$5</f>
        <v>3.3041070227952502E-3</v>
      </c>
      <c r="X47" s="123"/>
      <c r="Y47" s="83" t="e">
        <f>#REF!-(C50+I49-L47)</f>
        <v>#REF!</v>
      </c>
    </row>
    <row r="48" spans="1:25">
      <c r="A48" s="208" t="s">
        <v>180</v>
      </c>
      <c r="B48" s="209"/>
      <c r="C48" s="209">
        <v>2490190</v>
      </c>
      <c r="D48" s="103"/>
      <c r="E48" s="103">
        <v>124086421197</v>
      </c>
      <c r="F48" s="103"/>
      <c r="G48" s="132">
        <v>106144010087</v>
      </c>
      <c r="H48" s="103"/>
      <c r="I48" s="103">
        <v>0</v>
      </c>
      <c r="J48" s="103">
        <v>0</v>
      </c>
      <c r="K48" s="210"/>
      <c r="L48" s="103">
        <v>0</v>
      </c>
      <c r="M48" s="103">
        <v>0</v>
      </c>
      <c r="N48" s="103"/>
      <c r="O48" s="103">
        <v>2490190</v>
      </c>
      <c r="P48" s="103"/>
      <c r="Q48" s="93" t="s">
        <v>621</v>
      </c>
      <c r="R48" s="103"/>
      <c r="S48" s="103">
        <v>124086421197</v>
      </c>
      <c r="T48" s="103"/>
      <c r="U48" s="132">
        <v>112381950979</v>
      </c>
      <c r="V48" s="210"/>
      <c r="W48" s="12">
        <f>U48/درآمدها!$J$5</f>
        <v>9.2267232731445964E-3</v>
      </c>
      <c r="X48" s="123"/>
      <c r="Y48" s="83" t="e">
        <f>O50-(C52+#REF!-L48)</f>
        <v>#REF!</v>
      </c>
    </row>
    <row r="49" spans="1:25">
      <c r="A49" s="208" t="s">
        <v>210</v>
      </c>
      <c r="B49" s="209"/>
      <c r="C49" s="103">
        <v>382915</v>
      </c>
      <c r="D49" s="103"/>
      <c r="E49" s="103">
        <v>22569236270</v>
      </c>
      <c r="F49" s="103"/>
      <c r="G49" s="132">
        <v>14467999290</v>
      </c>
      <c r="H49" s="103"/>
      <c r="I49" s="103">
        <v>492475</v>
      </c>
      <c r="J49" s="103">
        <v>21966677561</v>
      </c>
      <c r="K49" s="210"/>
      <c r="L49" s="103">
        <v>0</v>
      </c>
      <c r="M49" s="103">
        <v>0</v>
      </c>
      <c r="N49" s="103"/>
      <c r="O49" s="103">
        <v>875390</v>
      </c>
      <c r="P49" s="103"/>
      <c r="Q49" s="93" t="s">
        <v>622</v>
      </c>
      <c r="R49" s="103"/>
      <c r="S49" s="103">
        <v>44535913831</v>
      </c>
      <c r="T49" s="103"/>
      <c r="U49" s="132">
        <v>38409808301</v>
      </c>
      <c r="V49" s="210"/>
      <c r="W49" s="12">
        <f>U49/درآمدها!$J$5</f>
        <v>3.153501688488063E-3</v>
      </c>
      <c r="X49" s="123"/>
      <c r="Y49" s="83" t="e">
        <f>O51-(C53+#REF!-L49)</f>
        <v>#REF!</v>
      </c>
    </row>
    <row r="50" spans="1:25">
      <c r="A50" s="208" t="s">
        <v>500</v>
      </c>
      <c r="B50" s="209"/>
      <c r="C50" s="103">
        <v>849080</v>
      </c>
      <c r="D50" s="103"/>
      <c r="E50" s="103">
        <v>28743837461</v>
      </c>
      <c r="F50" s="103"/>
      <c r="G50" s="132">
        <v>25379921179</v>
      </c>
      <c r="H50" s="103"/>
      <c r="I50" s="103">
        <v>38005</v>
      </c>
      <c r="J50" s="103">
        <v>1233017659</v>
      </c>
      <c r="K50" s="210"/>
      <c r="L50" s="103">
        <v>0</v>
      </c>
      <c r="M50" s="103">
        <v>0</v>
      </c>
      <c r="N50" s="103"/>
      <c r="O50" s="103">
        <v>887085</v>
      </c>
      <c r="P50" s="103"/>
      <c r="Q50" s="93" t="s">
        <v>623</v>
      </c>
      <c r="R50" s="103"/>
      <c r="S50" s="103">
        <v>29976855120</v>
      </c>
      <c r="T50" s="103"/>
      <c r="U50" s="132">
        <v>28006185377</v>
      </c>
      <c r="V50" s="210"/>
      <c r="W50" s="12">
        <f>U50/درآمدها!$J$5</f>
        <v>2.2993489627017964E-3</v>
      </c>
      <c r="X50" s="123"/>
      <c r="Y50" s="83">
        <f>O53-(C55+I50-L50)</f>
        <v>359744</v>
      </c>
    </row>
    <row r="51" spans="1:25">
      <c r="A51" s="208" t="s">
        <v>121</v>
      </c>
      <c r="B51" s="209"/>
      <c r="C51" s="132">
        <v>0</v>
      </c>
      <c r="D51" s="103"/>
      <c r="E51" s="103">
        <v>8723216</v>
      </c>
      <c r="F51" s="103"/>
      <c r="G51" s="132">
        <v>0</v>
      </c>
      <c r="H51" s="103"/>
      <c r="I51" s="103">
        <v>2280068</v>
      </c>
      <c r="J51" s="103">
        <v>56349534773</v>
      </c>
      <c r="K51" s="210"/>
      <c r="L51" s="103">
        <v>0</v>
      </c>
      <c r="M51" s="103">
        <v>0</v>
      </c>
      <c r="N51" s="103"/>
      <c r="O51" s="103">
        <v>2280068</v>
      </c>
      <c r="P51" s="103"/>
      <c r="Q51" s="93" t="s">
        <v>624</v>
      </c>
      <c r="R51" s="103"/>
      <c r="S51" s="103">
        <v>56349534773</v>
      </c>
      <c r="T51" s="103"/>
      <c r="U51" s="132">
        <v>57274495320</v>
      </c>
      <c r="V51" s="210"/>
      <c r="W51" s="12">
        <f>U51/درآمدها!$J$5</f>
        <v>4.7023202064306923E-3</v>
      </c>
      <c r="X51" s="123"/>
      <c r="Y51" s="83">
        <f>O54-(C56+I51-L51)</f>
        <v>3653734</v>
      </c>
    </row>
    <row r="52" spans="1:25">
      <c r="A52" s="209" t="s">
        <v>470</v>
      </c>
      <c r="B52" s="209"/>
      <c r="C52" s="103">
        <v>6880926</v>
      </c>
      <c r="D52" s="103"/>
      <c r="E52" s="103">
        <v>53755081771</v>
      </c>
      <c r="F52" s="103"/>
      <c r="G52" s="132">
        <v>35362719818</v>
      </c>
      <c r="H52" s="103"/>
      <c r="I52" s="209">
        <v>3803140</v>
      </c>
      <c r="J52" s="209">
        <v>22311178804</v>
      </c>
      <c r="K52" s="210"/>
      <c r="L52" s="103">
        <v>0</v>
      </c>
      <c r="M52" s="103">
        <v>0</v>
      </c>
      <c r="N52" s="103"/>
      <c r="O52" s="103">
        <v>10684066</v>
      </c>
      <c r="P52" s="103"/>
      <c r="Q52" s="93" t="s">
        <v>625</v>
      </c>
      <c r="R52" s="103"/>
      <c r="S52" s="103">
        <v>76066260575</v>
      </c>
      <c r="T52" s="103"/>
      <c r="U52" s="132">
        <v>63616769889</v>
      </c>
      <c r="V52" s="210"/>
      <c r="W52" s="12">
        <f>U52/درآمدها!$J$5</f>
        <v>5.2230302658369428E-3</v>
      </c>
      <c r="X52" s="123"/>
      <c r="Y52" s="83"/>
    </row>
    <row r="53" spans="1:25">
      <c r="A53" s="208" t="s">
        <v>543</v>
      </c>
      <c r="B53" s="209"/>
      <c r="C53" s="103">
        <v>374716</v>
      </c>
      <c r="D53" s="103"/>
      <c r="E53" s="103">
        <v>42687820641</v>
      </c>
      <c r="F53" s="103"/>
      <c r="G53" s="132">
        <v>44400383628</v>
      </c>
      <c r="H53" s="103"/>
      <c r="I53" s="209">
        <v>23033</v>
      </c>
      <c r="J53" s="209">
        <v>3075451599</v>
      </c>
      <c r="K53" s="210"/>
      <c r="L53" s="103">
        <v>0</v>
      </c>
      <c r="M53" s="103">
        <v>0</v>
      </c>
      <c r="N53" s="103"/>
      <c r="O53" s="103">
        <v>397749</v>
      </c>
      <c r="P53" s="103"/>
      <c r="Q53" s="103" t="s">
        <v>626</v>
      </c>
      <c r="R53" s="103"/>
      <c r="S53" s="103">
        <v>45763272240</v>
      </c>
      <c r="T53" s="103"/>
      <c r="U53" s="132">
        <v>55594718346</v>
      </c>
      <c r="V53" s="210"/>
      <c r="W53" s="12">
        <f>U53/درآمدها!$J$5</f>
        <v>4.5644080491431373E-3</v>
      </c>
      <c r="X53" s="123"/>
      <c r="Y53" s="83">
        <f>O56-(C57+I55-L53)</f>
        <v>-8361867</v>
      </c>
    </row>
    <row r="54" spans="1:25">
      <c r="A54" s="208" t="s">
        <v>178</v>
      </c>
      <c r="B54" s="209"/>
      <c r="C54" s="103">
        <v>8668036</v>
      </c>
      <c r="D54" s="103"/>
      <c r="E54" s="103">
        <v>107784385289</v>
      </c>
      <c r="F54" s="103"/>
      <c r="G54" s="132">
        <v>120802785829</v>
      </c>
      <c r="H54" s="103"/>
      <c r="I54" s="103">
        <v>298036</v>
      </c>
      <c r="J54" s="103">
        <v>4632758087</v>
      </c>
      <c r="K54" s="210"/>
      <c r="L54" s="103">
        <v>1300000</v>
      </c>
      <c r="M54" s="103">
        <v>20417787000</v>
      </c>
      <c r="N54" s="103"/>
      <c r="O54" s="103">
        <v>7666072</v>
      </c>
      <c r="P54" s="103"/>
      <c r="Q54" s="93" t="s">
        <v>627</v>
      </c>
      <c r="R54" s="103"/>
      <c r="S54" s="103">
        <v>96117666148</v>
      </c>
      <c r="T54" s="103"/>
      <c r="U54" s="132">
        <v>115449951908</v>
      </c>
      <c r="V54" s="210"/>
      <c r="W54" s="12">
        <f>U54/درآمدها!$J$5</f>
        <v>9.4786106565458977E-3</v>
      </c>
      <c r="X54" s="123"/>
      <c r="Y54" s="83">
        <f>O57-(C59+I56-L54)</f>
        <v>1256627</v>
      </c>
    </row>
    <row r="55" spans="1:25">
      <c r="A55" s="208" t="s">
        <v>574</v>
      </c>
      <c r="B55" s="209"/>
      <c r="C55" s="103">
        <v>0</v>
      </c>
      <c r="D55" s="103"/>
      <c r="E55" s="103">
        <v>0</v>
      </c>
      <c r="F55" s="103"/>
      <c r="G55" s="132">
        <v>0</v>
      </c>
      <c r="H55" s="103"/>
      <c r="I55" s="103">
        <v>5029444</v>
      </c>
      <c r="J55" s="103">
        <v>48871842306</v>
      </c>
      <c r="K55" s="210"/>
      <c r="L55" s="103">
        <v>0</v>
      </c>
      <c r="M55" s="103">
        <v>0</v>
      </c>
      <c r="N55" s="103"/>
      <c r="O55" s="103">
        <v>5029444</v>
      </c>
      <c r="P55" s="103"/>
      <c r="Q55" s="93" t="s">
        <v>628</v>
      </c>
      <c r="R55" s="103"/>
      <c r="S55" s="103">
        <v>48871842306</v>
      </c>
      <c r="T55" s="103"/>
      <c r="U55" s="132">
        <v>53144884935</v>
      </c>
      <c r="V55" s="210"/>
      <c r="W55" s="12">
        <f>U55/درآمدها!$J$5</f>
        <v>4.3632731271054806E-3</v>
      </c>
      <c r="X55" s="123"/>
      <c r="Y55" s="83">
        <f>O58-(C60+I57-L55)</f>
        <v>4141408</v>
      </c>
    </row>
    <row r="56" spans="1:25">
      <c r="A56" s="208" t="s">
        <v>228</v>
      </c>
      <c r="B56" s="209"/>
      <c r="C56" s="103">
        <v>1732270</v>
      </c>
      <c r="D56" s="103"/>
      <c r="E56" s="103">
        <v>16070232342</v>
      </c>
      <c r="F56" s="103"/>
      <c r="G56" s="132">
        <v>21524537420</v>
      </c>
      <c r="H56" s="103"/>
      <c r="I56" s="103">
        <v>60925</v>
      </c>
      <c r="J56" s="103">
        <v>825472125</v>
      </c>
      <c r="K56" s="210"/>
      <c r="L56" s="103">
        <v>1131647</v>
      </c>
      <c r="M56" s="103">
        <v>17103820109</v>
      </c>
      <c r="N56" s="103"/>
      <c r="O56" s="103">
        <v>661548</v>
      </c>
      <c r="P56" s="103"/>
      <c r="Q56" s="93" t="s">
        <v>629</v>
      </c>
      <c r="R56" s="103"/>
      <c r="S56" s="103">
        <v>6267024326</v>
      </c>
      <c r="T56" s="103"/>
      <c r="U56" s="132">
        <v>9541947069</v>
      </c>
      <c r="V56" s="210"/>
      <c r="W56" s="12">
        <f>U56/درآمدها!$J$5</f>
        <v>7.834078722223619E-4</v>
      </c>
      <c r="X56" s="123"/>
      <c r="Y56" s="83">
        <f>O59-(C61+I58-L56)</f>
        <v>-11031618</v>
      </c>
    </row>
    <row r="57" spans="1:25">
      <c r="A57" s="208" t="s">
        <v>222</v>
      </c>
      <c r="B57" s="209"/>
      <c r="C57" s="103">
        <v>3993971</v>
      </c>
      <c r="D57" s="103"/>
      <c r="E57" s="103">
        <v>76252547175</v>
      </c>
      <c r="F57" s="103"/>
      <c r="G57" s="132">
        <v>59314890680</v>
      </c>
      <c r="H57" s="103"/>
      <c r="I57" s="103">
        <v>174553</v>
      </c>
      <c r="J57" s="103">
        <v>2843597170</v>
      </c>
      <c r="K57" s="210"/>
      <c r="L57" s="103">
        <v>0</v>
      </c>
      <c r="M57" s="103">
        <v>0</v>
      </c>
      <c r="N57" s="103"/>
      <c r="O57" s="103">
        <v>4168524</v>
      </c>
      <c r="P57" s="103"/>
      <c r="Q57" s="103" t="s">
        <v>630</v>
      </c>
      <c r="R57" s="103"/>
      <c r="S57" s="103">
        <v>79096144345</v>
      </c>
      <c r="T57" s="103"/>
      <c r="U57" s="132">
        <v>66175228881</v>
      </c>
      <c r="V57" s="210"/>
      <c r="W57" s="12">
        <f>U57/درآمدها!$J$5</f>
        <v>5.4330835076540707E-3</v>
      </c>
      <c r="X57" s="123"/>
      <c r="Y57" s="83">
        <f>O60-(C62+I59-L57)</f>
        <v>-6744603</v>
      </c>
    </row>
    <row r="58" spans="1:25">
      <c r="A58" s="208" t="s">
        <v>223</v>
      </c>
      <c r="B58" s="209"/>
      <c r="C58" s="103">
        <v>6691461</v>
      </c>
      <c r="D58" s="103"/>
      <c r="E58" s="103">
        <v>53073876387</v>
      </c>
      <c r="F58" s="103"/>
      <c r="G58" s="132">
        <v>44033901865</v>
      </c>
      <c r="H58" s="103"/>
      <c r="I58" s="103">
        <v>289379</v>
      </c>
      <c r="J58" s="103">
        <v>2103645234</v>
      </c>
      <c r="K58" s="210"/>
      <c r="L58" s="103">
        <v>0</v>
      </c>
      <c r="M58" s="103">
        <v>0</v>
      </c>
      <c r="N58" s="103"/>
      <c r="O58" s="103">
        <v>6980840</v>
      </c>
      <c r="P58" s="103"/>
      <c r="Q58" s="93" t="s">
        <v>631</v>
      </c>
      <c r="R58" s="103"/>
      <c r="S58" s="103">
        <v>55177521621</v>
      </c>
      <c r="T58" s="103"/>
      <c r="U58" s="132">
        <v>49199665378</v>
      </c>
      <c r="V58" s="210"/>
      <c r="W58" s="12">
        <f>U58/درآمدها!$J$5</f>
        <v>4.039364805643441E-3</v>
      </c>
      <c r="X58" s="123"/>
      <c r="Y58" s="83">
        <f>O61-(C63+I60-L58)</f>
        <v>-1864315</v>
      </c>
    </row>
    <row r="59" spans="1:25">
      <c r="A59" s="209" t="s">
        <v>200</v>
      </c>
      <c r="B59" s="209"/>
      <c r="C59" s="103">
        <v>4150972</v>
      </c>
      <c r="D59" s="103"/>
      <c r="E59" s="103">
        <v>55712584723</v>
      </c>
      <c r="F59" s="103"/>
      <c r="G59" s="132">
        <v>53270193685</v>
      </c>
      <c r="H59" s="103"/>
      <c r="I59" s="103">
        <v>181374</v>
      </c>
      <c r="J59" s="103">
        <v>2550784954</v>
      </c>
      <c r="K59" s="210"/>
      <c r="L59" s="103">
        <v>0</v>
      </c>
      <c r="M59" s="103">
        <v>0</v>
      </c>
      <c r="N59" s="103"/>
      <c r="O59" s="103">
        <v>4332346</v>
      </c>
      <c r="P59" s="103"/>
      <c r="Q59" s="93" t="s">
        <v>632</v>
      </c>
      <c r="R59" s="103"/>
      <c r="S59" s="103">
        <v>58263369677</v>
      </c>
      <c r="T59" s="103"/>
      <c r="U59" s="132">
        <v>61067141921</v>
      </c>
      <c r="V59" s="210"/>
      <c r="W59" s="12">
        <f>U59/درآمدها!$J$5</f>
        <v>5.013702064063672E-3</v>
      </c>
      <c r="X59" s="123"/>
      <c r="Y59" s="83" t="e">
        <f>O62-(C64+#REF!-L59)</f>
        <v>#REF!</v>
      </c>
    </row>
    <row r="60" spans="1:25">
      <c r="A60" s="208" t="s">
        <v>484</v>
      </c>
      <c r="B60" s="209"/>
      <c r="C60" s="103">
        <v>2664879</v>
      </c>
      <c r="D60" s="130"/>
      <c r="E60" s="130">
        <v>103374173396</v>
      </c>
      <c r="F60" s="103"/>
      <c r="G60" s="137">
        <v>102782091237</v>
      </c>
      <c r="H60" s="103"/>
      <c r="I60" s="103">
        <v>116297</v>
      </c>
      <c r="J60" s="103">
        <v>4829889923</v>
      </c>
      <c r="K60" s="210"/>
      <c r="L60" s="103">
        <v>0</v>
      </c>
      <c r="M60" s="103">
        <v>0</v>
      </c>
      <c r="N60" s="103"/>
      <c r="O60" s="103">
        <v>2781176</v>
      </c>
      <c r="P60" s="103"/>
      <c r="Q60" s="93" t="s">
        <v>633</v>
      </c>
      <c r="R60" s="103"/>
      <c r="S60" s="103">
        <v>108204063319</v>
      </c>
      <c r="T60" s="103"/>
      <c r="U60" s="132">
        <v>115976144722</v>
      </c>
      <c r="V60" s="210"/>
      <c r="W60" s="12">
        <f>U60/درآمدها!$J$5</f>
        <v>9.5218118595931951E-3</v>
      </c>
      <c r="X60" s="123"/>
      <c r="Y60" s="83"/>
    </row>
    <row r="61" spans="1:25">
      <c r="A61" s="208" t="s">
        <v>140</v>
      </c>
      <c r="B61" s="205"/>
      <c r="C61" s="103">
        <v>16206232</v>
      </c>
      <c r="D61" s="103"/>
      <c r="E61" s="103">
        <v>41920350007</v>
      </c>
      <c r="F61" s="103"/>
      <c r="G61" s="132">
        <v>42288237918</v>
      </c>
      <c r="H61" s="103"/>
      <c r="I61" s="103">
        <v>734996</v>
      </c>
      <c r="J61" s="130">
        <v>1968525784</v>
      </c>
      <c r="K61" s="103"/>
      <c r="L61" s="103">
        <v>0</v>
      </c>
      <c r="M61" s="130">
        <v>0</v>
      </c>
      <c r="N61" s="103"/>
      <c r="O61" s="103">
        <v>16941228</v>
      </c>
      <c r="P61" s="103"/>
      <c r="Q61" s="93" t="s">
        <v>634</v>
      </c>
      <c r="R61" s="103"/>
      <c r="S61" s="103">
        <v>43888875791</v>
      </c>
      <c r="T61" s="103"/>
      <c r="U61" s="132">
        <v>45132346222</v>
      </c>
      <c r="V61" s="211"/>
      <c r="W61" s="12">
        <f>U61/درآمدها!$J$5</f>
        <v>3.7054319277297566E-3</v>
      </c>
      <c r="X61" s="123"/>
      <c r="Y61" s="83">
        <f>O66-(C66+I61-L61)</f>
        <v>4354418</v>
      </c>
    </row>
    <row r="62" spans="1:25">
      <c r="A62" s="208" t="s">
        <v>501</v>
      </c>
      <c r="B62" s="209"/>
      <c r="C62" s="103">
        <v>9344405</v>
      </c>
      <c r="D62" s="103"/>
      <c r="E62" s="103">
        <v>36573382332</v>
      </c>
      <c r="F62" s="103"/>
      <c r="G62" s="132">
        <v>34015606807</v>
      </c>
      <c r="H62" s="103"/>
      <c r="I62" s="103">
        <v>1783456</v>
      </c>
      <c r="J62" s="103">
        <v>6636384979</v>
      </c>
      <c r="K62" s="210"/>
      <c r="L62" s="103">
        <v>0</v>
      </c>
      <c r="M62" s="103">
        <v>0</v>
      </c>
      <c r="N62" s="103"/>
      <c r="O62" s="103">
        <v>11127861</v>
      </c>
      <c r="P62" s="103"/>
      <c r="Q62" s="93" t="s">
        <v>635</v>
      </c>
      <c r="R62" s="103"/>
      <c r="S62" s="103">
        <v>43209767311</v>
      </c>
      <c r="T62" s="103"/>
      <c r="U62" s="132">
        <v>40905982545</v>
      </c>
      <c r="V62" s="210"/>
      <c r="W62" s="12">
        <f>U62/درآمدها!$J$5</f>
        <v>3.3584412609932836E-3</v>
      </c>
      <c r="X62" s="123"/>
      <c r="Y62" s="83" t="e">
        <f>#REF!-(C67+I62-L62)</f>
        <v>#REF!</v>
      </c>
    </row>
    <row r="63" spans="1:25">
      <c r="A63" s="208" t="s">
        <v>190</v>
      </c>
      <c r="B63" s="209"/>
      <c r="C63" s="103">
        <v>18689246</v>
      </c>
      <c r="D63" s="103"/>
      <c r="E63" s="103">
        <v>82648428411</v>
      </c>
      <c r="F63" s="103"/>
      <c r="G63" s="132">
        <v>74739474982</v>
      </c>
      <c r="H63" s="103"/>
      <c r="I63" s="103">
        <f>467240+3127589</f>
        <v>3594829</v>
      </c>
      <c r="J63" s="103">
        <v>1903634262</v>
      </c>
      <c r="K63" s="210"/>
      <c r="L63" s="103">
        <v>0</v>
      </c>
      <c r="M63" s="103">
        <v>0</v>
      </c>
      <c r="N63" s="103"/>
      <c r="O63" s="103">
        <v>22284075</v>
      </c>
      <c r="P63" s="103"/>
      <c r="Q63" s="93" t="s">
        <v>636</v>
      </c>
      <c r="R63" s="103"/>
      <c r="S63" s="130">
        <v>68378560429</v>
      </c>
      <c r="T63" s="103"/>
      <c r="U63" s="137">
        <v>63774124609</v>
      </c>
      <c r="V63" s="210"/>
      <c r="W63" s="12">
        <f>U63/درآمدها!$J$5</f>
        <v>5.2359493195151844E-3</v>
      </c>
      <c r="X63" s="123"/>
      <c r="Y63" s="83" t="e">
        <f>O67-(#REF!+I63-L63)</f>
        <v>#REF!</v>
      </c>
    </row>
    <row r="64" spans="1:25">
      <c r="A64" s="208" t="s">
        <v>575</v>
      </c>
      <c r="B64" s="209"/>
      <c r="C64" s="103">
        <v>0</v>
      </c>
      <c r="D64" s="103"/>
      <c r="E64" s="103">
        <v>0</v>
      </c>
      <c r="F64" s="103"/>
      <c r="G64" s="132">
        <v>0</v>
      </c>
      <c r="H64" s="103"/>
      <c r="I64" s="103">
        <v>7818973</v>
      </c>
      <c r="J64" s="103">
        <v>0</v>
      </c>
      <c r="K64" s="210"/>
      <c r="L64" s="103">
        <v>0</v>
      </c>
      <c r="M64" s="103">
        <v>0</v>
      </c>
      <c r="N64" s="103"/>
      <c r="O64" s="209">
        <v>7818973</v>
      </c>
      <c r="P64" s="209"/>
      <c r="Q64" s="93" t="s">
        <v>637</v>
      </c>
      <c r="R64" s="103"/>
      <c r="S64" s="103">
        <v>16173502244</v>
      </c>
      <c r="T64" s="103"/>
      <c r="U64" s="132">
        <v>14604433760</v>
      </c>
      <c r="V64" s="210"/>
      <c r="W64" s="12">
        <f>U64/درآمدها!$J$5</f>
        <v>1.1990454667375422E-3</v>
      </c>
      <c r="X64" s="123"/>
      <c r="Y64" s="83">
        <f>O68-(C68+I64-L64)</f>
        <v>-7280808</v>
      </c>
    </row>
    <row r="65" spans="1:25">
      <c r="A65" s="208" t="s">
        <v>149</v>
      </c>
      <c r="B65" s="209"/>
      <c r="C65" s="103">
        <v>7294511</v>
      </c>
      <c r="D65" s="103"/>
      <c r="E65" s="103">
        <v>46483278121</v>
      </c>
      <c r="F65" s="103"/>
      <c r="G65" s="132">
        <v>49090005628</v>
      </c>
      <c r="H65" s="103"/>
      <c r="I65" s="103">
        <f>324631+5375435</f>
        <v>5700066</v>
      </c>
      <c r="J65" s="103">
        <v>2298898153</v>
      </c>
      <c r="K65" s="210"/>
      <c r="L65" s="103">
        <v>0</v>
      </c>
      <c r="M65" s="103">
        <v>0</v>
      </c>
      <c r="N65" s="103"/>
      <c r="O65" s="132">
        <v>12994577</v>
      </c>
      <c r="P65" s="103"/>
      <c r="Q65" s="211" t="s">
        <v>638</v>
      </c>
      <c r="R65" s="103"/>
      <c r="S65" s="103">
        <v>48782176274</v>
      </c>
      <c r="T65" s="103"/>
      <c r="U65" s="132">
        <v>54834368784</v>
      </c>
      <c r="V65" s="210"/>
      <c r="W65" s="12">
        <f>U65/درآمدها!$J$5</f>
        <v>4.5019822330906855E-3</v>
      </c>
      <c r="X65" s="123"/>
      <c r="Y65" s="83">
        <f>O70-(C69+I65-L65)</f>
        <v>-10750237</v>
      </c>
    </row>
    <row r="66" spans="1:25">
      <c r="A66" s="208" t="s">
        <v>502</v>
      </c>
      <c r="B66" s="209"/>
      <c r="C66" s="103">
        <v>2745130</v>
      </c>
      <c r="D66" s="103"/>
      <c r="E66" s="103">
        <v>12253639513</v>
      </c>
      <c r="F66" s="103"/>
      <c r="G66" s="132">
        <v>10082902984</v>
      </c>
      <c r="H66" s="103"/>
      <c r="I66" s="103">
        <v>5089414</v>
      </c>
      <c r="J66" s="103">
        <v>20020273084</v>
      </c>
      <c r="K66" s="210"/>
      <c r="L66" s="103">
        <v>0</v>
      </c>
      <c r="M66" s="103">
        <v>0</v>
      </c>
      <c r="N66" s="103"/>
      <c r="O66" s="103">
        <v>7834544</v>
      </c>
      <c r="P66" s="103"/>
      <c r="Q66" s="93" t="s">
        <v>639</v>
      </c>
      <c r="R66" s="103"/>
      <c r="S66" s="103">
        <v>32273912597</v>
      </c>
      <c r="T66" s="103"/>
      <c r="U66" s="132">
        <v>33254454539</v>
      </c>
      <c r="V66" s="210"/>
      <c r="W66" s="12">
        <f>U66/درآمدها!$J$5</f>
        <v>2.7302395710148801E-3</v>
      </c>
      <c r="X66" s="123"/>
      <c r="Y66" s="83">
        <f>O71-(C70+I66-L66)</f>
        <v>24602378</v>
      </c>
    </row>
    <row r="67" spans="1:25">
      <c r="A67" s="208" t="s">
        <v>92</v>
      </c>
      <c r="B67" s="209"/>
      <c r="C67" s="103">
        <v>11264669</v>
      </c>
      <c r="D67" s="103"/>
      <c r="E67" s="103">
        <v>99561166831</v>
      </c>
      <c r="F67" s="103"/>
      <c r="G67" s="132">
        <v>89021271548</v>
      </c>
      <c r="H67" s="103"/>
      <c r="I67" s="103">
        <v>512452</v>
      </c>
      <c r="J67" s="103">
        <v>4328795963</v>
      </c>
      <c r="K67" s="210"/>
      <c r="L67" s="103">
        <v>0</v>
      </c>
      <c r="M67" s="103">
        <v>0</v>
      </c>
      <c r="N67" s="103"/>
      <c r="O67" s="103">
        <v>11777121</v>
      </c>
      <c r="P67" s="103"/>
      <c r="Q67" s="93" t="s">
        <v>640</v>
      </c>
      <c r="R67" s="103"/>
      <c r="S67" s="103">
        <v>103889962794</v>
      </c>
      <c r="T67" s="103"/>
      <c r="U67" s="132">
        <v>103490296634</v>
      </c>
      <c r="V67" s="210"/>
      <c r="W67" s="12">
        <f>U67/درآمدها!$J$5</f>
        <v>8.4967053888928886E-3</v>
      </c>
      <c r="X67" s="123"/>
      <c r="Y67" s="83">
        <f>O72-(C71+I67-L67)</f>
        <v>-33091209</v>
      </c>
    </row>
    <row r="68" spans="1:25">
      <c r="A68" s="208" t="s">
        <v>503</v>
      </c>
      <c r="B68" s="209"/>
      <c r="C68" s="103">
        <v>1066449</v>
      </c>
      <c r="D68" s="103"/>
      <c r="E68" s="103">
        <v>19949165837</v>
      </c>
      <c r="F68" s="103"/>
      <c r="G68" s="132">
        <v>19495305733</v>
      </c>
      <c r="H68" s="103"/>
      <c r="I68" s="103">
        <v>538165</v>
      </c>
      <c r="J68" s="103">
        <v>11177796598</v>
      </c>
      <c r="K68" s="210"/>
      <c r="L68" s="103">
        <v>0</v>
      </c>
      <c r="M68" s="103">
        <v>0</v>
      </c>
      <c r="N68" s="103"/>
      <c r="O68" s="103">
        <v>1604614</v>
      </c>
      <c r="P68" s="103"/>
      <c r="Q68" s="93" t="s">
        <v>641</v>
      </c>
      <c r="R68" s="103"/>
      <c r="S68" s="103">
        <v>31126962435</v>
      </c>
      <c r="T68" s="103"/>
      <c r="U68" s="132">
        <v>33496397484</v>
      </c>
      <c r="V68" s="210"/>
      <c r="W68" s="12">
        <f>U68/درآمدها!$J$5</f>
        <v>2.7501034422322589E-3</v>
      </c>
      <c r="X68" s="123"/>
      <c r="Y68" s="83">
        <f>O73-(C72+I68-L68)</f>
        <v>-3696233</v>
      </c>
    </row>
    <row r="69" spans="1:25">
      <c r="A69" s="208" t="s">
        <v>476</v>
      </c>
      <c r="B69" s="209"/>
      <c r="C69" s="103">
        <v>12946114</v>
      </c>
      <c r="D69" s="103"/>
      <c r="E69" s="103">
        <v>59731594537</v>
      </c>
      <c r="F69" s="103"/>
      <c r="G69" s="132">
        <v>43922185817</v>
      </c>
      <c r="H69" s="103"/>
      <c r="I69" s="103">
        <v>3331893</v>
      </c>
      <c r="J69" s="103">
        <v>12450683121</v>
      </c>
      <c r="K69" s="210"/>
      <c r="L69" s="103">
        <v>0</v>
      </c>
      <c r="M69" s="103">
        <v>0</v>
      </c>
      <c r="N69" s="103"/>
      <c r="O69" s="103">
        <v>16278007</v>
      </c>
      <c r="P69" s="103"/>
      <c r="Q69" s="93" t="s">
        <v>642</v>
      </c>
      <c r="R69" s="103"/>
      <c r="S69" s="103">
        <v>72182277658</v>
      </c>
      <c r="T69" s="103"/>
      <c r="U69" s="132">
        <v>60015895956</v>
      </c>
      <c r="V69" s="210"/>
      <c r="W69" s="12">
        <f>U69/درآمدها!$J$5</f>
        <v>4.9273932259756292E-3</v>
      </c>
      <c r="X69" s="123"/>
      <c r="Y69" s="83"/>
    </row>
    <row r="70" spans="1:25">
      <c r="A70" s="208" t="s">
        <v>205</v>
      </c>
      <c r="B70" s="209"/>
      <c r="C70" s="103">
        <v>7895943</v>
      </c>
      <c r="D70" s="103"/>
      <c r="E70" s="103">
        <v>162563252052</v>
      </c>
      <c r="F70" s="103"/>
      <c r="G70" s="132">
        <v>153996637172</v>
      </c>
      <c r="H70" s="103"/>
      <c r="I70" s="103">
        <v>0</v>
      </c>
      <c r="J70" s="103">
        <v>0</v>
      </c>
      <c r="K70" s="210"/>
      <c r="L70" s="103">
        <v>0</v>
      </c>
      <c r="M70" s="103">
        <v>0</v>
      </c>
      <c r="N70" s="103"/>
      <c r="O70" s="103">
        <v>7895943</v>
      </c>
      <c r="P70" s="103"/>
      <c r="Q70" s="93" t="s">
        <v>643</v>
      </c>
      <c r="R70" s="103"/>
      <c r="S70" s="103">
        <v>162563252052</v>
      </c>
      <c r="T70" s="103"/>
      <c r="U70" s="132">
        <v>154624554145</v>
      </c>
      <c r="V70" s="210"/>
      <c r="W70" s="12">
        <f>U70/درآمدها!$J$5</f>
        <v>1.269490305072094E-2</v>
      </c>
      <c r="X70" s="123"/>
      <c r="Y70" s="83">
        <f>O74-(C73+I70-L70)</f>
        <v>13468261</v>
      </c>
    </row>
    <row r="71" spans="1:25">
      <c r="A71" s="208" t="s">
        <v>214</v>
      </c>
      <c r="B71" s="209"/>
      <c r="C71" s="103">
        <v>36592329</v>
      </c>
      <c r="D71" s="103"/>
      <c r="E71" s="103">
        <v>75051716748</v>
      </c>
      <c r="F71" s="103"/>
      <c r="G71" s="132">
        <v>74458815708</v>
      </c>
      <c r="H71" s="103"/>
      <c r="I71" s="103">
        <v>995406</v>
      </c>
      <c r="J71" s="103">
        <v>2200373100</v>
      </c>
      <c r="K71" s="210"/>
      <c r="L71" s="103">
        <v>0</v>
      </c>
      <c r="M71" s="103">
        <v>0</v>
      </c>
      <c r="N71" s="103"/>
      <c r="O71" s="103">
        <v>37587735</v>
      </c>
      <c r="P71" s="103"/>
      <c r="Q71" s="93" t="s">
        <v>644</v>
      </c>
      <c r="R71" s="103"/>
      <c r="S71" s="103">
        <v>77252089848</v>
      </c>
      <c r="T71" s="103"/>
      <c r="U71" s="132">
        <v>81565804057</v>
      </c>
      <c r="V71" s="210"/>
      <c r="W71" s="12">
        <f>U71/درآمدها!$J$5</f>
        <v>6.696672339547691E-3</v>
      </c>
      <c r="X71" s="123"/>
      <c r="Y71" s="83">
        <f>O75-(C75+I71-L71)</f>
        <v>19115001</v>
      </c>
    </row>
    <row r="72" spans="1:25">
      <c r="A72" s="208" t="s">
        <v>431</v>
      </c>
      <c r="B72" s="209"/>
      <c r="C72" s="103">
        <v>3840382</v>
      </c>
      <c r="D72" s="103"/>
      <c r="E72" s="103">
        <v>37989548228</v>
      </c>
      <c r="F72" s="103"/>
      <c r="G72" s="132">
        <v>47413744054</v>
      </c>
      <c r="H72" s="103"/>
      <c r="I72" s="103">
        <v>173190</v>
      </c>
      <c r="J72" s="103">
        <v>2111521458</v>
      </c>
      <c r="K72" s="210"/>
      <c r="L72" s="103">
        <v>0</v>
      </c>
      <c r="M72" s="103">
        <v>0</v>
      </c>
      <c r="N72" s="103"/>
      <c r="O72" s="103">
        <v>4013572</v>
      </c>
      <c r="P72" s="103"/>
      <c r="Q72" s="93" t="s">
        <v>645</v>
      </c>
      <c r="R72" s="103"/>
      <c r="S72" s="103">
        <v>40101069686</v>
      </c>
      <c r="T72" s="103"/>
      <c r="U72" s="132">
        <v>50349903536</v>
      </c>
      <c r="V72" s="210"/>
      <c r="W72" s="12">
        <f>U72/درآمدها!$J$5</f>
        <v>4.1338010482039628E-3</v>
      </c>
      <c r="X72" s="123"/>
      <c r="Y72" s="83">
        <f>O76-(C76+I72-L72)</f>
        <v>-153990</v>
      </c>
    </row>
    <row r="73" spans="1:25">
      <c r="A73" s="208" t="s">
        <v>125</v>
      </c>
      <c r="B73" s="209"/>
      <c r="C73" s="103">
        <v>652861</v>
      </c>
      <c r="D73" s="103"/>
      <c r="E73" s="103">
        <v>3925891542</v>
      </c>
      <c r="F73" s="103"/>
      <c r="G73" s="132">
        <v>3738104512</v>
      </c>
      <c r="H73" s="103"/>
      <c r="I73" s="103">
        <v>29453</v>
      </c>
      <c r="J73" s="103">
        <v>174737705</v>
      </c>
      <c r="K73" s="210"/>
      <c r="L73" s="103">
        <v>0</v>
      </c>
      <c r="M73" s="103">
        <v>0</v>
      </c>
      <c r="N73" s="103"/>
      <c r="O73" s="103">
        <v>682314</v>
      </c>
      <c r="P73" s="103"/>
      <c r="Q73" s="93" t="s">
        <v>646</v>
      </c>
      <c r="R73" s="103"/>
      <c r="S73" s="103">
        <v>4100629247</v>
      </c>
      <c r="T73" s="103"/>
      <c r="U73" s="132">
        <v>3933874547</v>
      </c>
      <c r="V73" s="210"/>
      <c r="W73" s="12">
        <f>U73/درآمدها!$J$5</f>
        <v>3.2297687947434344E-4</v>
      </c>
      <c r="X73" s="123"/>
      <c r="Y73" s="83">
        <f>O77-(C77+I73-L73)</f>
        <v>-29453</v>
      </c>
    </row>
    <row r="74" spans="1:25">
      <c r="A74" s="209" t="s">
        <v>432</v>
      </c>
      <c r="B74" s="209"/>
      <c r="C74" s="103">
        <v>13291872</v>
      </c>
      <c r="D74" s="209"/>
      <c r="E74" s="132">
        <v>33900477086</v>
      </c>
      <c r="F74" s="209"/>
      <c r="G74" s="132">
        <v>33031963407</v>
      </c>
      <c r="H74" s="103"/>
      <c r="I74" s="103">
        <v>829250</v>
      </c>
      <c r="J74" s="103">
        <v>2343407492</v>
      </c>
      <c r="K74" s="210"/>
      <c r="L74" s="103">
        <v>0</v>
      </c>
      <c r="M74" s="103">
        <v>0</v>
      </c>
      <c r="N74" s="103"/>
      <c r="O74" s="103">
        <v>14121122</v>
      </c>
      <c r="P74" s="103"/>
      <c r="Q74" s="93" t="s">
        <v>647</v>
      </c>
      <c r="R74" s="103"/>
      <c r="S74" s="103">
        <v>36243884578</v>
      </c>
      <c r="T74" s="103"/>
      <c r="U74" s="132">
        <v>38321286620</v>
      </c>
      <c r="V74" s="210"/>
      <c r="W74" s="12">
        <f>U74/درآمدها!$J$5</f>
        <v>3.1462339284327743E-3</v>
      </c>
      <c r="X74" s="123"/>
      <c r="Y74" s="83">
        <f>O78-(C78+I74-L74)</f>
        <v>-640084</v>
      </c>
    </row>
    <row r="75" spans="1:25">
      <c r="A75" s="209" t="s">
        <v>101</v>
      </c>
      <c r="B75" s="209"/>
      <c r="C75" s="103">
        <v>20359845</v>
      </c>
      <c r="D75" s="209"/>
      <c r="E75" s="132">
        <v>109814897224</v>
      </c>
      <c r="F75" s="209"/>
      <c r="G75" s="132">
        <v>94312360280</v>
      </c>
      <c r="H75" s="103"/>
      <c r="I75" s="103">
        <v>20110407</v>
      </c>
      <c r="J75" s="103">
        <v>106263785144</v>
      </c>
      <c r="K75" s="210"/>
      <c r="L75" s="103">
        <v>0</v>
      </c>
      <c r="M75" s="103">
        <v>0</v>
      </c>
      <c r="N75" s="103"/>
      <c r="O75" s="103">
        <v>40470252</v>
      </c>
      <c r="P75" s="103"/>
      <c r="Q75" s="93" t="s">
        <v>648</v>
      </c>
      <c r="R75" s="103"/>
      <c r="S75" s="103">
        <v>216078682368</v>
      </c>
      <c r="T75" s="103"/>
      <c r="U75" s="132">
        <v>216032167986</v>
      </c>
      <c r="V75" s="210"/>
      <c r="W75" s="12">
        <f>U75/درآمدها!$J$5</f>
        <v>1.7736558359596168E-2</v>
      </c>
      <c r="X75" s="123"/>
      <c r="Y75" s="83"/>
    </row>
    <row r="76" spans="1:25">
      <c r="A76" s="208" t="s">
        <v>403</v>
      </c>
      <c r="B76" s="209"/>
      <c r="C76" s="103">
        <v>11002421</v>
      </c>
      <c r="D76" s="103"/>
      <c r="E76" s="103">
        <v>32759258443</v>
      </c>
      <c r="F76" s="103"/>
      <c r="G76" s="132">
        <v>38388717654</v>
      </c>
      <c r="H76" s="103"/>
      <c r="I76" s="103">
        <v>19200</v>
      </c>
      <c r="J76" s="103">
        <v>73462909</v>
      </c>
      <c r="K76" s="210"/>
      <c r="L76" s="103">
        <v>0</v>
      </c>
      <c r="M76" s="103">
        <v>0</v>
      </c>
      <c r="N76" s="103"/>
      <c r="O76" s="103">
        <v>11021621</v>
      </c>
      <c r="P76" s="103"/>
      <c r="Q76" s="93" t="s">
        <v>649</v>
      </c>
      <c r="R76" s="103"/>
      <c r="S76" s="103">
        <v>32832721352</v>
      </c>
      <c r="T76" s="103"/>
      <c r="U76" s="132">
        <v>42695697061</v>
      </c>
      <c r="V76" s="210"/>
      <c r="W76" s="12">
        <f>U76/درآمدها!$J$5</f>
        <v>3.505379451985782E-3</v>
      </c>
      <c r="X76" s="123"/>
      <c r="Y76" s="83"/>
    </row>
    <row r="77" spans="1:25">
      <c r="A77" s="208" t="s">
        <v>471</v>
      </c>
      <c r="B77" s="209"/>
      <c r="C77" s="103"/>
      <c r="D77" s="103"/>
      <c r="E77" s="103">
        <v>65880028</v>
      </c>
      <c r="F77" s="103"/>
      <c r="G77" s="132">
        <v>0</v>
      </c>
      <c r="H77" s="103"/>
      <c r="I77" s="103">
        <v>0</v>
      </c>
      <c r="J77" s="103">
        <v>0</v>
      </c>
      <c r="K77" s="210"/>
      <c r="L77" s="103">
        <v>0</v>
      </c>
      <c r="M77" s="103">
        <v>0</v>
      </c>
      <c r="N77" s="103"/>
      <c r="O77" s="103">
        <v>0</v>
      </c>
      <c r="P77" s="103"/>
      <c r="Q77" s="93"/>
      <c r="R77" s="103"/>
      <c r="S77" s="103">
        <v>65880028</v>
      </c>
      <c r="T77" s="103"/>
      <c r="U77" s="132">
        <v>0</v>
      </c>
      <c r="V77" s="210"/>
      <c r="W77" s="12">
        <f>U77/درآمدها!$J$5</f>
        <v>0</v>
      </c>
      <c r="X77" s="123"/>
      <c r="Y77" s="83">
        <f>O81-(C84+I77-L77)</f>
        <v>8898637</v>
      </c>
    </row>
    <row r="78" spans="1:25">
      <c r="A78" s="208" t="s">
        <v>127</v>
      </c>
      <c r="B78" s="209"/>
      <c r="C78" s="103">
        <v>1270210</v>
      </c>
      <c r="D78" s="103"/>
      <c r="E78" s="103">
        <v>20138955826</v>
      </c>
      <c r="F78" s="103"/>
      <c r="G78" s="132">
        <v>19179687689</v>
      </c>
      <c r="H78" s="103"/>
      <c r="I78" s="103">
        <v>189166</v>
      </c>
      <c r="J78" s="103">
        <v>3014464748</v>
      </c>
      <c r="K78" s="210"/>
      <c r="L78" s="103">
        <v>0</v>
      </c>
      <c r="M78" s="103">
        <v>0</v>
      </c>
      <c r="N78" s="103"/>
      <c r="O78" s="103">
        <v>1459376</v>
      </c>
      <c r="P78" s="103"/>
      <c r="Q78" s="103" t="s">
        <v>650</v>
      </c>
      <c r="R78" s="103"/>
      <c r="S78" s="103">
        <v>23153420574</v>
      </c>
      <c r="T78" s="103"/>
      <c r="U78" s="132">
        <v>23515728878</v>
      </c>
      <c r="V78" s="210"/>
      <c r="W78" s="12">
        <f>U78/درآمدها!$J$5</f>
        <v>1.9306758873063636E-3</v>
      </c>
      <c r="X78" s="123"/>
      <c r="Y78" s="83">
        <f>O82-(C85+I78-L78)</f>
        <v>1884366</v>
      </c>
    </row>
    <row r="79" spans="1:25">
      <c r="A79" s="208" t="s">
        <v>141</v>
      </c>
      <c r="B79" s="209"/>
      <c r="C79" s="132">
        <v>6855254</v>
      </c>
      <c r="D79" s="103"/>
      <c r="E79" s="103">
        <v>36390815916</v>
      </c>
      <c r="F79" s="103"/>
      <c r="G79" s="132">
        <v>40069055607</v>
      </c>
      <c r="H79" s="103"/>
      <c r="I79" s="103">
        <v>300084</v>
      </c>
      <c r="J79" s="103">
        <v>1823818821</v>
      </c>
      <c r="K79" s="210"/>
      <c r="L79" s="103">
        <v>0</v>
      </c>
      <c r="M79" s="103">
        <v>0</v>
      </c>
      <c r="N79" s="103"/>
      <c r="O79" s="103">
        <v>7155338</v>
      </c>
      <c r="P79" s="103"/>
      <c r="Q79" s="93" t="s">
        <v>651</v>
      </c>
      <c r="R79" s="103"/>
      <c r="S79" s="103">
        <v>38214634737</v>
      </c>
      <c r="T79" s="103"/>
      <c r="U79" s="132">
        <v>41467412602</v>
      </c>
      <c r="V79" s="210"/>
      <c r="W79" s="12">
        <f>U79/درآمدها!$J$5</f>
        <v>3.4045354934571135E-3</v>
      </c>
      <c r="X79" s="123"/>
      <c r="Y79" s="83">
        <f>O83-(C86+I79-L79)</f>
        <v>7901229</v>
      </c>
    </row>
    <row r="80" spans="1:25">
      <c r="A80" s="208" t="s">
        <v>544</v>
      </c>
      <c r="B80" s="209"/>
      <c r="C80" s="132">
        <v>533513</v>
      </c>
      <c r="D80" s="103"/>
      <c r="E80" s="138">
        <v>4508068025</v>
      </c>
      <c r="F80" s="103"/>
      <c r="G80" s="132">
        <v>4380596820</v>
      </c>
      <c r="H80" s="103"/>
      <c r="I80" s="103">
        <v>3299211</v>
      </c>
      <c r="J80" s="103">
        <v>31014623566</v>
      </c>
      <c r="K80" s="210"/>
      <c r="L80" s="103">
        <v>0</v>
      </c>
      <c r="M80" s="103">
        <v>0</v>
      </c>
      <c r="N80" s="103"/>
      <c r="O80" s="103">
        <v>3832724</v>
      </c>
      <c r="P80" s="103"/>
      <c r="Q80" s="93" t="s">
        <v>652</v>
      </c>
      <c r="R80" s="103"/>
      <c r="S80" s="103">
        <v>35522691591</v>
      </c>
      <c r="T80" s="103"/>
      <c r="U80" s="132">
        <v>34822662336</v>
      </c>
      <c r="V80" s="210"/>
      <c r="W80" s="12">
        <f>U80/درآمدها!$J$5</f>
        <v>2.8589917349669948E-3</v>
      </c>
      <c r="X80" s="123"/>
      <c r="Y80" s="83">
        <f>O84-(C87+I80-L80)</f>
        <v>-1545438</v>
      </c>
    </row>
    <row r="81" spans="1:25">
      <c r="A81" s="209" t="s">
        <v>545</v>
      </c>
      <c r="B81" s="209"/>
      <c r="C81" s="209">
        <v>10927010</v>
      </c>
      <c r="D81" s="103"/>
      <c r="E81" s="138">
        <v>27734474912</v>
      </c>
      <c r="F81" s="103"/>
      <c r="G81" s="132">
        <v>24982586872</v>
      </c>
      <c r="H81" s="103"/>
      <c r="I81" s="103">
        <v>503688</v>
      </c>
      <c r="J81" s="103">
        <v>1236619450</v>
      </c>
      <c r="K81" s="210"/>
      <c r="L81" s="103">
        <v>0</v>
      </c>
      <c r="M81" s="103">
        <v>0</v>
      </c>
      <c r="N81" s="103"/>
      <c r="O81" s="103">
        <v>11430698</v>
      </c>
      <c r="P81" s="103"/>
      <c r="Q81" s="93" t="s">
        <v>653</v>
      </c>
      <c r="R81" s="103"/>
      <c r="S81" s="103">
        <v>28971094362</v>
      </c>
      <c r="T81" s="103"/>
      <c r="U81" s="132">
        <v>27259082151</v>
      </c>
      <c r="V81" s="210"/>
      <c r="W81" s="12">
        <f>U81/درآمدها!$J$5</f>
        <v>2.2380106902948355E-3</v>
      </c>
      <c r="X81" s="123"/>
      <c r="Y81" s="83"/>
    </row>
    <row r="82" spans="1:25">
      <c r="A82" s="208" t="s">
        <v>177</v>
      </c>
      <c r="B82" s="209"/>
      <c r="C82" s="209">
        <v>3646889</v>
      </c>
      <c r="D82" s="103"/>
      <c r="E82" s="103">
        <v>103772980213</v>
      </c>
      <c r="F82" s="103"/>
      <c r="G82" s="132">
        <v>96828825183</v>
      </c>
      <c r="H82" s="103"/>
      <c r="I82" s="103">
        <v>160925</v>
      </c>
      <c r="J82" s="103">
        <v>4557421879</v>
      </c>
      <c r="K82" s="210"/>
      <c r="L82" s="103">
        <v>0</v>
      </c>
      <c r="M82" s="103">
        <v>0</v>
      </c>
      <c r="N82" s="103"/>
      <c r="O82" s="103">
        <v>3807814</v>
      </c>
      <c r="P82" s="103"/>
      <c r="Q82" s="93" t="s">
        <v>654</v>
      </c>
      <c r="R82" s="103"/>
      <c r="S82" s="103">
        <v>108330402092</v>
      </c>
      <c r="T82" s="103"/>
      <c r="U82" s="132">
        <v>110148083448</v>
      </c>
      <c r="V82" s="210"/>
      <c r="W82" s="12">
        <f>U82/درآمدها!$J$5</f>
        <v>9.0433194671255025E-3</v>
      </c>
      <c r="X82" s="123"/>
      <c r="Y82" s="83">
        <f>O86-(C89+I82-L82)</f>
        <v>3392757</v>
      </c>
    </row>
    <row r="83" spans="1:25">
      <c r="A83" s="208" t="s">
        <v>123</v>
      </c>
      <c r="B83" s="209"/>
      <c r="C83" s="103">
        <v>11162743</v>
      </c>
      <c r="D83" s="103"/>
      <c r="E83" s="103">
        <v>44703512722</v>
      </c>
      <c r="F83" s="103"/>
      <c r="G83" s="132">
        <v>46171806992</v>
      </c>
      <c r="H83" s="103"/>
      <c r="I83" s="103">
        <v>529897</v>
      </c>
      <c r="J83" s="103">
        <v>2506989706</v>
      </c>
      <c r="K83" s="210"/>
      <c r="L83" s="103">
        <v>0</v>
      </c>
      <c r="M83" s="103">
        <v>0</v>
      </c>
      <c r="N83" s="103"/>
      <c r="O83" s="103">
        <v>11692640</v>
      </c>
      <c r="P83" s="103"/>
      <c r="Q83" s="93" t="s">
        <v>655</v>
      </c>
      <c r="R83" s="103"/>
      <c r="S83" s="103">
        <v>47210502428</v>
      </c>
      <c r="T83" s="103"/>
      <c r="U83" s="132">
        <v>50990402794</v>
      </c>
      <c r="V83" s="210"/>
      <c r="W83" s="12">
        <f>U83/درآمدها!$J$5</f>
        <v>4.1863869782286589E-3</v>
      </c>
      <c r="X83" s="123"/>
      <c r="Y83" s="83">
        <f>O87-(C90+I83-L83)</f>
        <v>991698</v>
      </c>
    </row>
    <row r="84" spans="1:25">
      <c r="A84" s="208" t="s">
        <v>168</v>
      </c>
      <c r="B84" s="209"/>
      <c r="C84" s="103">
        <v>2532061</v>
      </c>
      <c r="D84" s="103"/>
      <c r="E84" s="103">
        <v>39114660213</v>
      </c>
      <c r="F84" s="103"/>
      <c r="G84" s="132">
        <v>38082137940</v>
      </c>
      <c r="H84" s="103"/>
      <c r="I84" s="103">
        <v>82785</v>
      </c>
      <c r="J84" s="103">
        <v>1355805439</v>
      </c>
      <c r="K84" s="210"/>
      <c r="L84" s="103">
        <v>0</v>
      </c>
      <c r="M84" s="103">
        <v>0</v>
      </c>
      <c r="N84" s="103"/>
      <c r="O84" s="103">
        <v>2614846</v>
      </c>
      <c r="P84" s="103"/>
      <c r="Q84" s="93" t="s">
        <v>656</v>
      </c>
      <c r="R84" s="103"/>
      <c r="S84" s="103">
        <v>40470465652</v>
      </c>
      <c r="T84" s="103"/>
      <c r="U84" s="132">
        <v>43875975809</v>
      </c>
      <c r="V84" s="210"/>
      <c r="W84" s="12">
        <f>U84/درآمدها!$J$5</f>
        <v>3.6022820711172519E-3</v>
      </c>
      <c r="X84" s="123"/>
      <c r="Y84" s="83" t="e">
        <f>O88-(#REF!+I84-L84)</f>
        <v>#REF!</v>
      </c>
    </row>
    <row r="85" spans="1:25">
      <c r="A85" s="208" t="s">
        <v>477</v>
      </c>
      <c r="B85" s="209"/>
      <c r="C85" s="103">
        <v>1734282</v>
      </c>
      <c r="D85" s="103"/>
      <c r="E85" s="103">
        <v>32509127516</v>
      </c>
      <c r="F85" s="103"/>
      <c r="G85" s="132">
        <v>22928708197</v>
      </c>
      <c r="H85" s="103"/>
      <c r="I85" s="103">
        <v>244682</v>
      </c>
      <c r="J85" s="103">
        <v>3430533563</v>
      </c>
      <c r="K85" s="210"/>
      <c r="L85" s="103">
        <v>0</v>
      </c>
      <c r="M85" s="103">
        <v>0</v>
      </c>
      <c r="N85" s="103"/>
      <c r="O85" s="103">
        <v>1978964</v>
      </c>
      <c r="P85" s="103"/>
      <c r="Q85" s="93" t="s">
        <v>657</v>
      </c>
      <c r="R85" s="103"/>
      <c r="S85" s="103">
        <v>35939661079</v>
      </c>
      <c r="T85" s="103"/>
      <c r="U85" s="132">
        <v>27383273169</v>
      </c>
      <c r="V85" s="210"/>
      <c r="W85" s="12">
        <f>U85/درآمدها!$J$5</f>
        <v>2.2482069553188362E-3</v>
      </c>
      <c r="X85" s="123"/>
      <c r="Y85" s="83">
        <f t="shared" ref="Y85:Y93" si="2">O89-(C91+I85-L85)</f>
        <v>-1860485</v>
      </c>
    </row>
    <row r="86" spans="1:25">
      <c r="A86" s="208" t="s">
        <v>171</v>
      </c>
      <c r="B86" s="209"/>
      <c r="C86" s="103">
        <v>3491327</v>
      </c>
      <c r="D86" s="103"/>
      <c r="E86" s="103">
        <v>33069176228</v>
      </c>
      <c r="F86" s="103"/>
      <c r="G86" s="132">
        <v>56222968395</v>
      </c>
      <c r="H86" s="103"/>
      <c r="I86" s="103">
        <v>63687</v>
      </c>
      <c r="J86" s="103">
        <v>1035197754</v>
      </c>
      <c r="K86" s="210"/>
      <c r="L86" s="103">
        <v>0</v>
      </c>
      <c r="M86" s="103">
        <v>0</v>
      </c>
      <c r="N86" s="103"/>
      <c r="O86" s="103">
        <v>3555014</v>
      </c>
      <c r="P86" s="103"/>
      <c r="Q86" s="93" t="s">
        <v>658</v>
      </c>
      <c r="R86" s="103"/>
      <c r="S86" s="103">
        <v>34104373982</v>
      </c>
      <c r="T86" s="103"/>
      <c r="U86" s="132">
        <v>56153061885</v>
      </c>
      <c r="V86" s="210"/>
      <c r="W86" s="12">
        <f>U86/درآمدها!$J$5</f>
        <v>4.610248873944834E-3</v>
      </c>
      <c r="X86" s="123"/>
      <c r="Y86" s="83">
        <f t="shared" si="2"/>
        <v>-2291290</v>
      </c>
    </row>
    <row r="87" spans="1:25">
      <c r="A87" s="208" t="s">
        <v>138</v>
      </c>
      <c r="B87" s="209"/>
      <c r="C87" s="103">
        <v>861073</v>
      </c>
      <c r="D87" s="103"/>
      <c r="E87" s="103">
        <v>25066464792</v>
      </c>
      <c r="F87" s="103"/>
      <c r="G87" s="132">
        <v>24677027421</v>
      </c>
      <c r="H87" s="103"/>
      <c r="I87" s="103">
        <v>784631</v>
      </c>
      <c r="J87" s="103">
        <v>23004373822</v>
      </c>
      <c r="K87" s="210"/>
      <c r="L87" s="103">
        <v>0</v>
      </c>
      <c r="M87" s="103">
        <v>0</v>
      </c>
      <c r="N87" s="103"/>
      <c r="O87" s="103">
        <v>1645704</v>
      </c>
      <c r="P87" s="103"/>
      <c r="Q87" s="93" t="s">
        <v>659</v>
      </c>
      <c r="R87" s="103"/>
      <c r="S87" s="103">
        <v>48070838614</v>
      </c>
      <c r="T87" s="103"/>
      <c r="U87" s="132">
        <v>53003550786</v>
      </c>
      <c r="V87" s="210"/>
      <c r="W87" s="12">
        <f>U87/درآمدها!$J$5</f>
        <v>4.3516693858417959E-3</v>
      </c>
      <c r="X87" s="123"/>
      <c r="Y87" s="83">
        <f t="shared" si="2"/>
        <v>-27089</v>
      </c>
    </row>
    <row r="88" spans="1:25">
      <c r="A88" s="208" t="s">
        <v>485</v>
      </c>
      <c r="B88" s="209"/>
      <c r="C88" s="103">
        <v>9968086</v>
      </c>
      <c r="D88" s="103"/>
      <c r="E88" s="103">
        <v>36273133243</v>
      </c>
      <c r="F88" s="103"/>
      <c r="G88" s="132">
        <v>33095311469</v>
      </c>
      <c r="H88" s="103"/>
      <c r="I88" s="103">
        <v>444184</v>
      </c>
      <c r="J88" s="103">
        <v>1591843327</v>
      </c>
      <c r="K88" s="210"/>
      <c r="L88" s="103">
        <v>0</v>
      </c>
      <c r="M88" s="103">
        <v>0</v>
      </c>
      <c r="N88" s="103"/>
      <c r="O88" s="103">
        <v>10412270</v>
      </c>
      <c r="P88" s="103"/>
      <c r="Q88" s="93" t="s">
        <v>660</v>
      </c>
      <c r="R88" s="103"/>
      <c r="S88" s="103">
        <v>37864976570</v>
      </c>
      <c r="T88" s="103"/>
      <c r="U88" s="132">
        <v>36588370575</v>
      </c>
      <c r="V88" s="210"/>
      <c r="W88" s="12">
        <f>U88/درآمدها!$J$5</f>
        <v>3.0039589753507179E-3</v>
      </c>
      <c r="X88" s="123"/>
      <c r="Y88" s="83">
        <f t="shared" si="2"/>
        <v>-1826846</v>
      </c>
    </row>
    <row r="89" spans="1:25">
      <c r="A89" s="208" t="s">
        <v>486</v>
      </c>
      <c r="B89" s="209"/>
      <c r="C89" s="103">
        <v>1332</v>
      </c>
      <c r="D89" s="103"/>
      <c r="E89" s="103">
        <v>23825765</v>
      </c>
      <c r="F89" s="103"/>
      <c r="G89" s="132">
        <v>24098160</v>
      </c>
      <c r="H89" s="103"/>
      <c r="I89" s="103">
        <v>0</v>
      </c>
      <c r="J89" s="103">
        <v>0</v>
      </c>
      <c r="K89" s="210"/>
      <c r="L89" s="103">
        <v>0</v>
      </c>
      <c r="M89" s="103">
        <v>0</v>
      </c>
      <c r="N89" s="103"/>
      <c r="O89" s="103">
        <v>1332</v>
      </c>
      <c r="P89" s="103"/>
      <c r="Q89" s="93" t="s">
        <v>552</v>
      </c>
      <c r="R89" s="103"/>
      <c r="S89" s="103">
        <v>23825765</v>
      </c>
      <c r="T89" s="103"/>
      <c r="U89" s="132">
        <v>24098160</v>
      </c>
      <c r="V89" s="210"/>
      <c r="W89" s="12">
        <f>U89/درآمدها!$J$5</f>
        <v>1.9784943380588809E-6</v>
      </c>
      <c r="X89" s="123"/>
      <c r="Y89" s="83">
        <f t="shared" si="2"/>
        <v>355550</v>
      </c>
    </row>
    <row r="90" spans="1:25">
      <c r="A90" s="208" t="s">
        <v>159</v>
      </c>
      <c r="B90" s="209"/>
      <c r="C90" s="103">
        <v>124109</v>
      </c>
      <c r="D90" s="103"/>
      <c r="E90" s="103">
        <v>2325926045</v>
      </c>
      <c r="F90" s="103"/>
      <c r="G90" s="132">
        <v>2241642924</v>
      </c>
      <c r="H90" s="103"/>
      <c r="I90" s="103">
        <v>3271</v>
      </c>
      <c r="J90" s="103">
        <v>62811932</v>
      </c>
      <c r="K90" s="210"/>
      <c r="L90" s="103">
        <v>0</v>
      </c>
      <c r="M90" s="103">
        <v>0</v>
      </c>
      <c r="N90" s="103"/>
      <c r="O90" s="103">
        <v>127380</v>
      </c>
      <c r="P90" s="103"/>
      <c r="Q90" s="93" t="s">
        <v>661</v>
      </c>
      <c r="R90" s="103"/>
      <c r="S90" s="103">
        <v>2388737977</v>
      </c>
      <c r="T90" s="103"/>
      <c r="U90" s="132">
        <v>2405819693</v>
      </c>
      <c r="V90" s="210"/>
      <c r="W90" s="12">
        <f>U90/درآمدها!$J$5</f>
        <v>1.9752133113030434E-4</v>
      </c>
      <c r="X90" s="123"/>
      <c r="Y90" s="83">
        <f t="shared" si="2"/>
        <v>3338370</v>
      </c>
    </row>
    <row r="91" spans="1:25">
      <c r="A91" s="208" t="s">
        <v>506</v>
      </c>
      <c r="B91" s="209"/>
      <c r="C91" s="103">
        <v>1617135</v>
      </c>
      <c r="D91" s="103"/>
      <c r="E91" s="103">
        <v>82893842931</v>
      </c>
      <c r="F91" s="103"/>
      <c r="G91" s="132">
        <v>77241001899</v>
      </c>
      <c r="H91" s="103"/>
      <c r="I91" s="103">
        <v>608156</v>
      </c>
      <c r="J91" s="103">
        <v>31599304853</v>
      </c>
      <c r="K91" s="210"/>
      <c r="L91" s="103">
        <v>0</v>
      </c>
      <c r="M91" s="103">
        <v>0</v>
      </c>
      <c r="N91" s="103"/>
      <c r="O91" s="103">
        <v>2225291</v>
      </c>
      <c r="P91" s="103"/>
      <c r="Q91" s="93" t="s">
        <v>662</v>
      </c>
      <c r="R91" s="103"/>
      <c r="S91" s="103">
        <v>114493147784</v>
      </c>
      <c r="T91" s="103"/>
      <c r="U91" s="132">
        <v>117791690117</v>
      </c>
      <c r="V91" s="210"/>
      <c r="W91" s="12">
        <f>U91/درآمدها!$J$5</f>
        <v>9.6708708036991504E-3</v>
      </c>
      <c r="X91" s="123"/>
      <c r="Y91" s="83">
        <f t="shared" si="2"/>
        <v>-12444794</v>
      </c>
    </row>
    <row r="92" spans="1:25">
      <c r="A92" s="208" t="s">
        <v>507</v>
      </c>
      <c r="B92" s="209"/>
      <c r="C92" s="103">
        <v>2354983</v>
      </c>
      <c r="D92" s="103"/>
      <c r="E92" s="103">
        <v>13191554365</v>
      </c>
      <c r="F92" s="103"/>
      <c r="G92" s="132">
        <v>11634625136</v>
      </c>
      <c r="H92" s="103"/>
      <c r="I92" s="103">
        <v>0</v>
      </c>
      <c r="J92" s="103">
        <v>0</v>
      </c>
      <c r="K92" s="210"/>
      <c r="L92" s="103">
        <v>0</v>
      </c>
      <c r="M92" s="103">
        <v>0</v>
      </c>
      <c r="N92" s="103"/>
      <c r="O92" s="103">
        <v>2354983</v>
      </c>
      <c r="P92" s="103"/>
      <c r="Q92" s="93" t="s">
        <v>556</v>
      </c>
      <c r="R92" s="103"/>
      <c r="S92" s="103">
        <v>13191554365</v>
      </c>
      <c r="T92" s="103"/>
      <c r="U92" s="132">
        <v>10955743587</v>
      </c>
      <c r="V92" s="210"/>
      <c r="W92" s="12">
        <f>U92/درآمدها!$J$5</f>
        <v>8.9948264332647776E-4</v>
      </c>
      <c r="X92" s="123"/>
      <c r="Y92" s="83">
        <f t="shared" si="2"/>
        <v>5336877</v>
      </c>
    </row>
    <row r="93" spans="1:25">
      <c r="A93" s="208" t="s">
        <v>130</v>
      </c>
      <c r="B93" s="209"/>
      <c r="C93" s="103">
        <v>1467749</v>
      </c>
      <c r="D93" s="103"/>
      <c r="E93" s="103">
        <v>16312862838</v>
      </c>
      <c r="F93" s="103"/>
      <c r="G93" s="132">
        <v>15217535773</v>
      </c>
      <c r="H93" s="103"/>
      <c r="I93" s="103">
        <v>66057</v>
      </c>
      <c r="J93" s="103">
        <v>716375589</v>
      </c>
      <c r="K93" s="210"/>
      <c r="L93" s="103">
        <v>0</v>
      </c>
      <c r="M93" s="103">
        <v>0</v>
      </c>
      <c r="N93" s="103"/>
      <c r="O93" s="103">
        <v>1533806</v>
      </c>
      <c r="P93" s="103"/>
      <c r="Q93" s="93" t="s">
        <v>663</v>
      </c>
      <c r="R93" s="103"/>
      <c r="S93" s="103">
        <v>17029238427</v>
      </c>
      <c r="T93" s="103"/>
      <c r="U93" s="132">
        <v>16801971997</v>
      </c>
      <c r="V93" s="210"/>
      <c r="W93" s="12">
        <f>U93/درآمدها!$J$5</f>
        <v>1.3794665843486957E-3</v>
      </c>
      <c r="X93" s="123"/>
      <c r="Y93" s="83">
        <f t="shared" si="2"/>
        <v>11275518</v>
      </c>
    </row>
    <row r="94" spans="1:25">
      <c r="A94" s="209" t="s">
        <v>233</v>
      </c>
      <c r="B94" s="209"/>
      <c r="C94" s="103">
        <v>3737645</v>
      </c>
      <c r="D94" s="103"/>
      <c r="E94" s="103">
        <v>58305946886</v>
      </c>
      <c r="F94" s="103"/>
      <c r="G94" s="132">
        <v>69440938372</v>
      </c>
      <c r="H94" s="103"/>
      <c r="I94" s="103">
        <v>171372</v>
      </c>
      <c r="J94" s="103">
        <v>3436542037</v>
      </c>
      <c r="K94" s="210"/>
      <c r="L94" s="103">
        <v>0</v>
      </c>
      <c r="M94" s="103">
        <v>0</v>
      </c>
      <c r="N94" s="103"/>
      <c r="O94" s="103">
        <v>3909017</v>
      </c>
      <c r="P94" s="103"/>
      <c r="Q94" s="93" t="s">
        <v>664</v>
      </c>
      <c r="R94" s="103"/>
      <c r="S94" s="103">
        <v>61742488923</v>
      </c>
      <c r="T94" s="103"/>
      <c r="U94" s="132">
        <v>81562067744</v>
      </c>
      <c r="V94" s="210"/>
      <c r="W94" s="12">
        <f>U94/درآمدها!$J$5</f>
        <v>6.6963655827614581E-3</v>
      </c>
      <c r="X94" s="123"/>
      <c r="Y94" s="83"/>
    </row>
    <row r="95" spans="1:25">
      <c r="A95" s="208" t="s">
        <v>230</v>
      </c>
      <c r="B95" s="209"/>
      <c r="C95" s="103">
        <v>1178256</v>
      </c>
      <c r="D95" s="103"/>
      <c r="E95" s="103">
        <v>23172930259</v>
      </c>
      <c r="F95" s="103"/>
      <c r="G95" s="132">
        <v>18294852790</v>
      </c>
      <c r="H95" s="103"/>
      <c r="I95" s="103">
        <v>53577</v>
      </c>
      <c r="J95" s="103">
        <v>902488817</v>
      </c>
      <c r="K95" s="210"/>
      <c r="L95" s="103">
        <v>0</v>
      </c>
      <c r="M95" s="103">
        <v>0</v>
      </c>
      <c r="N95" s="103"/>
      <c r="O95" s="103">
        <v>1231833</v>
      </c>
      <c r="P95" s="103"/>
      <c r="Q95" s="93" t="s">
        <v>665</v>
      </c>
      <c r="R95" s="103"/>
      <c r="S95" s="103">
        <v>24075419076</v>
      </c>
      <c r="T95" s="103"/>
      <c r="U95" s="132">
        <v>21220647283</v>
      </c>
      <c r="V95" s="210"/>
      <c r="W95" s="12">
        <f>U95/درآمدها!$J$5</f>
        <v>1.7422463167046807E-3</v>
      </c>
      <c r="X95" s="123"/>
      <c r="Y95" s="83"/>
    </row>
    <row r="96" spans="1:25" ht="29.25" customHeight="1">
      <c r="A96" s="208" t="s">
        <v>508</v>
      </c>
      <c r="B96" s="209"/>
      <c r="C96" s="103">
        <v>567376</v>
      </c>
      <c r="D96" s="103"/>
      <c r="E96" s="103">
        <v>3116314411</v>
      </c>
      <c r="F96" s="103"/>
      <c r="G96" s="132">
        <v>2411100486</v>
      </c>
      <c r="H96" s="103"/>
      <c r="I96" s="103">
        <v>5737771</v>
      </c>
      <c r="J96" s="103">
        <v>29626583135</v>
      </c>
      <c r="K96" s="210"/>
      <c r="L96" s="103">
        <v>0</v>
      </c>
      <c r="M96" s="103">
        <v>0</v>
      </c>
      <c r="N96" s="103"/>
      <c r="O96" s="103">
        <v>6305147</v>
      </c>
      <c r="P96" s="103"/>
      <c r="Q96" s="103" t="s">
        <v>666</v>
      </c>
      <c r="R96" s="103"/>
      <c r="S96" s="103">
        <v>32742897546</v>
      </c>
      <c r="T96" s="103"/>
      <c r="U96" s="132">
        <v>32905064724</v>
      </c>
      <c r="V96" s="210"/>
      <c r="W96" s="12">
        <f>U96/درآمدها!$J$5</f>
        <v>2.7015541539227479E-3</v>
      </c>
      <c r="X96" s="123"/>
      <c r="Y96" s="83">
        <f>O100-(C102+I96-L96)</f>
        <v>4086541</v>
      </c>
    </row>
    <row r="97" spans="1:25">
      <c r="A97" s="208" t="s">
        <v>402</v>
      </c>
      <c r="B97" s="209"/>
      <c r="C97" s="103">
        <v>13068471</v>
      </c>
      <c r="D97" s="103"/>
      <c r="E97" s="103">
        <v>63579121193</v>
      </c>
      <c r="F97" s="103"/>
      <c r="G97" s="132">
        <v>60017096822</v>
      </c>
      <c r="H97" s="103"/>
      <c r="I97" s="103">
        <v>278696</v>
      </c>
      <c r="J97" s="103">
        <v>1441366336</v>
      </c>
      <c r="K97" s="210"/>
      <c r="L97" s="103">
        <v>0</v>
      </c>
      <c r="M97" s="103">
        <v>0</v>
      </c>
      <c r="N97" s="103"/>
      <c r="O97" s="103">
        <v>13347167</v>
      </c>
      <c r="P97" s="103"/>
      <c r="Q97" s="93" t="s">
        <v>667</v>
      </c>
      <c r="R97" s="103"/>
      <c r="S97" s="103">
        <v>65020487529</v>
      </c>
      <c r="T97" s="103"/>
      <c r="U97" s="132">
        <v>68992307055</v>
      </c>
      <c r="V97" s="210"/>
      <c r="W97" s="12">
        <f>U97/درآمدها!$J$5</f>
        <v>5.6643697642449579E-3</v>
      </c>
      <c r="X97" s="123"/>
      <c r="Y97" s="83">
        <f>O101-(C103+I97-L97)</f>
        <v>2666445</v>
      </c>
    </row>
    <row r="98" spans="1:25">
      <c r="A98" s="208" t="s">
        <v>172</v>
      </c>
      <c r="B98" s="209"/>
      <c r="C98" s="103">
        <v>968270</v>
      </c>
      <c r="D98" s="103"/>
      <c r="E98" s="103">
        <v>33939284114</v>
      </c>
      <c r="F98" s="103"/>
      <c r="G98" s="132">
        <v>32956301093</v>
      </c>
      <c r="H98" s="103"/>
      <c r="I98" s="103">
        <f>299678+1581373</f>
        <v>1881051</v>
      </c>
      <c r="J98" s="103">
        <v>11620051564</v>
      </c>
      <c r="K98" s="210"/>
      <c r="L98" s="103">
        <v>0</v>
      </c>
      <c r="M98" s="103">
        <v>0</v>
      </c>
      <c r="N98" s="103"/>
      <c r="O98" s="103">
        <v>2849321</v>
      </c>
      <c r="P98" s="103"/>
      <c r="Q98" s="93" t="s">
        <v>668</v>
      </c>
      <c r="R98" s="103"/>
      <c r="S98" s="103">
        <v>45559335678</v>
      </c>
      <c r="T98" s="103"/>
      <c r="U98" s="132">
        <v>51361444883</v>
      </c>
      <c r="V98" s="210"/>
      <c r="W98" s="12">
        <f>U98/درآمدها!$J$5</f>
        <v>4.2168500788250544E-3</v>
      </c>
      <c r="X98" s="123"/>
      <c r="Y98" s="83"/>
    </row>
    <row r="99" spans="1:25">
      <c r="A99" s="208" t="s">
        <v>434</v>
      </c>
      <c r="B99" s="209"/>
      <c r="C99" s="103">
        <v>2005592</v>
      </c>
      <c r="D99" s="103"/>
      <c r="E99" s="103">
        <v>8643121772</v>
      </c>
      <c r="F99" s="103"/>
      <c r="G99" s="132">
        <v>11423664512</v>
      </c>
      <c r="H99" s="103"/>
      <c r="I99" s="103">
        <v>82207</v>
      </c>
      <c r="J99" s="103">
        <v>528495835</v>
      </c>
      <c r="K99" s="210"/>
      <c r="L99" s="103">
        <v>0</v>
      </c>
      <c r="M99" s="103">
        <v>0</v>
      </c>
      <c r="N99" s="103"/>
      <c r="O99" s="103">
        <v>2087799</v>
      </c>
      <c r="P99" s="103"/>
      <c r="Q99" s="93" t="s">
        <v>669</v>
      </c>
      <c r="R99" s="103"/>
      <c r="S99" s="103">
        <v>9171617607</v>
      </c>
      <c r="T99" s="103"/>
      <c r="U99" s="132">
        <v>12389998282</v>
      </c>
      <c r="V99" s="210"/>
      <c r="W99" s="12">
        <f>U99/درآمدها!$J$5</f>
        <v>1.0172370608169362E-3</v>
      </c>
      <c r="X99" s="123"/>
      <c r="Y99" s="83">
        <f>O103-(C105+I99-L99)</f>
        <v>3824830</v>
      </c>
    </row>
    <row r="100" spans="1:25">
      <c r="A100" s="209" t="s">
        <v>460</v>
      </c>
      <c r="B100" s="209"/>
      <c r="C100" s="103">
        <v>9379085</v>
      </c>
      <c r="D100" s="103"/>
      <c r="E100" s="103">
        <v>38540124738</v>
      </c>
      <c r="F100" s="103"/>
      <c r="G100" s="132">
        <v>30664266096</v>
      </c>
      <c r="H100" s="103"/>
      <c r="I100" s="103">
        <v>445227</v>
      </c>
      <c r="J100" s="103">
        <v>1578988784</v>
      </c>
      <c r="K100" s="210"/>
      <c r="L100" s="103">
        <v>0</v>
      </c>
      <c r="M100" s="103">
        <v>0</v>
      </c>
      <c r="N100" s="103"/>
      <c r="O100" s="103">
        <v>9824312</v>
      </c>
      <c r="P100" s="103"/>
      <c r="Q100" s="93" t="s">
        <v>670</v>
      </c>
      <c r="R100" s="103"/>
      <c r="S100" s="103">
        <v>40119113522</v>
      </c>
      <c r="T100" s="103"/>
      <c r="U100" s="132">
        <v>34287925137</v>
      </c>
      <c r="V100" s="210"/>
      <c r="W100" s="12">
        <f>U100/درآمدها!$J$5</f>
        <v>2.8150890253588355E-3</v>
      </c>
      <c r="X100" s="123"/>
      <c r="Y100" s="83"/>
    </row>
    <row r="101" spans="1:25">
      <c r="A101" s="208" t="s">
        <v>112</v>
      </c>
      <c r="B101" s="209"/>
      <c r="C101" s="103">
        <v>16151789</v>
      </c>
      <c r="D101" s="103"/>
      <c r="E101" s="103">
        <v>54504609824</v>
      </c>
      <c r="F101" s="103"/>
      <c r="G101" s="132">
        <v>58844088663</v>
      </c>
      <c r="H101" s="103"/>
      <c r="I101" s="103">
        <v>713189</v>
      </c>
      <c r="J101" s="131">
        <v>2699675976</v>
      </c>
      <c r="K101" s="210"/>
      <c r="L101" s="103">
        <v>0</v>
      </c>
      <c r="M101" s="131">
        <v>0</v>
      </c>
      <c r="N101" s="103"/>
      <c r="O101" s="103">
        <v>16864978</v>
      </c>
      <c r="P101" s="103"/>
      <c r="Q101" s="93" t="s">
        <v>671</v>
      </c>
      <c r="R101" s="103"/>
      <c r="S101" s="103">
        <v>57204285800</v>
      </c>
      <c r="T101" s="103"/>
      <c r="U101" s="132">
        <v>62850603050</v>
      </c>
      <c r="V101" s="210"/>
      <c r="W101" s="12">
        <f>U101/درآمدها!$J$5</f>
        <v>5.1601268427967622E-3</v>
      </c>
      <c r="X101" s="123"/>
      <c r="Y101" s="83">
        <f>O105-(C107+I101-L101)</f>
        <v>-36155085</v>
      </c>
    </row>
    <row r="102" spans="1:25">
      <c r="A102" s="208" t="s">
        <v>576</v>
      </c>
      <c r="B102" s="209"/>
      <c r="C102" s="103">
        <v>0</v>
      </c>
      <c r="D102" s="131"/>
      <c r="E102" s="103">
        <v>0</v>
      </c>
      <c r="F102" s="103"/>
      <c r="G102" s="132">
        <v>0</v>
      </c>
      <c r="H102" s="103"/>
      <c r="I102" s="103">
        <v>456154</v>
      </c>
      <c r="J102" s="103">
        <v>10224681646</v>
      </c>
      <c r="K102" s="210"/>
      <c r="L102" s="103">
        <v>0</v>
      </c>
      <c r="M102" s="103">
        <v>0</v>
      </c>
      <c r="N102" s="103"/>
      <c r="O102" s="103">
        <v>456154</v>
      </c>
      <c r="P102" s="103"/>
      <c r="Q102" s="93" t="s">
        <v>672</v>
      </c>
      <c r="R102" s="103"/>
      <c r="S102" s="103">
        <v>10224681646</v>
      </c>
      <c r="T102" s="103"/>
      <c r="U102" s="132">
        <v>11014054779</v>
      </c>
      <c r="V102" s="210"/>
      <c r="W102" s="12">
        <f>U102/درآمدها!$J$5</f>
        <v>9.0427007785332393E-4</v>
      </c>
      <c r="X102" s="123"/>
      <c r="Y102" s="83">
        <f>O106-(C108+I102-L102)</f>
        <v>-37944650</v>
      </c>
    </row>
    <row r="103" spans="1:25">
      <c r="A103" s="208" t="s">
        <v>90</v>
      </c>
      <c r="B103" s="209"/>
      <c r="C103" s="103">
        <v>13919837</v>
      </c>
      <c r="D103" s="103"/>
      <c r="E103" s="103">
        <v>68336503435</v>
      </c>
      <c r="F103" s="103"/>
      <c r="G103" s="132">
        <v>58419872983</v>
      </c>
      <c r="H103" s="103"/>
      <c r="I103" s="103">
        <v>719119</v>
      </c>
      <c r="J103" s="103">
        <v>3500914482</v>
      </c>
      <c r="K103" s="210"/>
      <c r="L103" s="103">
        <v>0</v>
      </c>
      <c r="M103" s="103">
        <v>0</v>
      </c>
      <c r="N103" s="103"/>
      <c r="O103" s="103">
        <v>14638956</v>
      </c>
      <c r="P103" s="103"/>
      <c r="Q103" s="93" t="s">
        <v>673</v>
      </c>
      <c r="R103" s="103"/>
      <c r="S103" s="131">
        <v>71837417917</v>
      </c>
      <c r="T103" s="103"/>
      <c r="U103" s="136">
        <v>68466474071</v>
      </c>
      <c r="V103" s="210"/>
      <c r="W103" s="12">
        <f>U103/درآمدها!$J$5</f>
        <v>5.6211981037692779E-3</v>
      </c>
      <c r="X103" s="123"/>
      <c r="Y103" s="83">
        <f>O107-(C109+I103-L103)</f>
        <v>80761640</v>
      </c>
    </row>
    <row r="104" spans="1:25">
      <c r="A104" s="208" t="s">
        <v>204</v>
      </c>
      <c r="B104" s="209"/>
      <c r="C104" s="103">
        <v>4122770</v>
      </c>
      <c r="D104" s="103"/>
      <c r="E104" s="103">
        <v>101571789247</v>
      </c>
      <c r="F104" s="103"/>
      <c r="G104" s="132">
        <v>109218083172</v>
      </c>
      <c r="H104" s="103"/>
      <c r="I104" s="103">
        <v>188943</v>
      </c>
      <c r="J104" s="103">
        <v>5300940586</v>
      </c>
      <c r="K104" s="210"/>
      <c r="L104" s="103">
        <v>0</v>
      </c>
      <c r="M104" s="103">
        <v>0</v>
      </c>
      <c r="N104" s="103"/>
      <c r="O104" s="103">
        <v>4311713</v>
      </c>
      <c r="P104" s="103"/>
      <c r="Q104" s="93" t="s">
        <v>674</v>
      </c>
      <c r="R104" s="103"/>
      <c r="S104" s="103">
        <v>106872729833</v>
      </c>
      <c r="T104" s="103"/>
      <c r="U104" s="132">
        <v>123824224512</v>
      </c>
      <c r="V104" s="210"/>
      <c r="W104" s="12">
        <f>U104/درآمدها!$J$5</f>
        <v>1.0166150739787754E-2</v>
      </c>
      <c r="X104" s="123"/>
      <c r="Y104" s="83">
        <f>O108-(C110+I104-L104)</f>
        <v>37086701</v>
      </c>
    </row>
    <row r="105" spans="1:25">
      <c r="A105" s="208" t="s">
        <v>137</v>
      </c>
      <c r="B105" s="209"/>
      <c r="C105" s="103">
        <v>10731919</v>
      </c>
      <c r="D105" s="103"/>
      <c r="E105" s="103">
        <v>50831989939</v>
      </c>
      <c r="F105" s="103"/>
      <c r="G105" s="132">
        <v>43557705650</v>
      </c>
      <c r="H105" s="103"/>
      <c r="I105" s="103">
        <v>477195</v>
      </c>
      <c r="J105" s="103">
        <v>2385181435</v>
      </c>
      <c r="K105" s="210"/>
      <c r="L105" s="103">
        <v>0</v>
      </c>
      <c r="M105" s="103">
        <v>0</v>
      </c>
      <c r="N105" s="103"/>
      <c r="O105" s="103">
        <v>11209114</v>
      </c>
      <c r="P105" s="103"/>
      <c r="Q105" s="139" t="s">
        <v>675</v>
      </c>
      <c r="R105" s="103"/>
      <c r="S105" s="103">
        <v>53217171374</v>
      </c>
      <c r="T105" s="103"/>
      <c r="U105" s="132">
        <v>54709281084</v>
      </c>
      <c r="V105" s="210"/>
      <c r="W105" s="12">
        <f>U105/درآمدها!$J$5</f>
        <v>4.4917123491571894E-3</v>
      </c>
      <c r="X105" s="123"/>
      <c r="Y105" s="83"/>
    </row>
    <row r="106" spans="1:25">
      <c r="A106" s="208" t="s">
        <v>197</v>
      </c>
      <c r="B106" s="209"/>
      <c r="C106" s="103">
        <v>8429623</v>
      </c>
      <c r="D106" s="103"/>
      <c r="E106" s="103">
        <v>51598404566</v>
      </c>
      <c r="F106" s="103"/>
      <c r="G106" s="132">
        <v>55304480508</v>
      </c>
      <c r="H106" s="103"/>
      <c r="I106" s="103">
        <v>375698</v>
      </c>
      <c r="J106" s="103">
        <v>2647056117</v>
      </c>
      <c r="K106" s="210"/>
      <c r="L106" s="103">
        <v>0</v>
      </c>
      <c r="M106" s="103">
        <v>0</v>
      </c>
      <c r="N106" s="103"/>
      <c r="O106" s="103">
        <v>8805321</v>
      </c>
      <c r="P106" s="103"/>
      <c r="Q106" s="93" t="s">
        <v>676</v>
      </c>
      <c r="R106" s="103"/>
      <c r="S106" s="103">
        <v>54245460683</v>
      </c>
      <c r="T106" s="103"/>
      <c r="U106" s="132">
        <v>59519919516</v>
      </c>
      <c r="V106" s="210"/>
      <c r="W106" s="12">
        <f>U106/درآمدها!$J$5</f>
        <v>4.8866728316239198E-3</v>
      </c>
      <c r="X106" s="123"/>
      <c r="Y106" s="83">
        <f>O110-(C112+I106-L106)</f>
        <v>12039141</v>
      </c>
    </row>
    <row r="107" spans="1:25">
      <c r="A107" s="208" t="s">
        <v>478</v>
      </c>
      <c r="B107" s="209"/>
      <c r="C107" s="103">
        <v>46651010</v>
      </c>
      <c r="D107" s="103"/>
      <c r="E107" s="103">
        <v>61343275158</v>
      </c>
      <c r="F107" s="103"/>
      <c r="G107" s="132">
        <v>53793186331</v>
      </c>
      <c r="H107" s="103"/>
      <c r="I107" s="103">
        <v>48966760</v>
      </c>
      <c r="J107" s="103">
        <v>64387137072</v>
      </c>
      <c r="K107" s="210"/>
      <c r="L107" s="103">
        <v>0</v>
      </c>
      <c r="M107" s="103">
        <v>0</v>
      </c>
      <c r="N107" s="103"/>
      <c r="O107" s="103">
        <v>95617770</v>
      </c>
      <c r="P107" s="103"/>
      <c r="Q107" s="93" t="s">
        <v>677</v>
      </c>
      <c r="R107" s="103"/>
      <c r="S107" s="103">
        <v>125730412230</v>
      </c>
      <c r="T107" s="103"/>
      <c r="U107" s="132">
        <v>125274376749</v>
      </c>
      <c r="V107" s="210"/>
      <c r="W107" s="12">
        <f>U107/درآمدها!$J$5</f>
        <v>1.028521036883113E-2</v>
      </c>
      <c r="X107" s="123"/>
      <c r="Y107" s="83">
        <f>O111-(C113+I107-L107)</f>
        <v>-56957801</v>
      </c>
    </row>
    <row r="108" spans="1:25">
      <c r="A108" s="208" t="s">
        <v>176</v>
      </c>
      <c r="B108" s="209"/>
      <c r="C108" s="103">
        <v>46293817</v>
      </c>
      <c r="D108" s="103"/>
      <c r="E108" s="103">
        <v>52024030345</v>
      </c>
      <c r="F108" s="103"/>
      <c r="G108" s="132">
        <v>67318299488</v>
      </c>
      <c r="H108" s="103"/>
      <c r="I108" s="103">
        <v>757087</v>
      </c>
      <c r="J108" s="103">
        <v>957390945</v>
      </c>
      <c r="K108" s="210"/>
      <c r="L108" s="103">
        <v>0</v>
      </c>
      <c r="M108" s="103">
        <v>0</v>
      </c>
      <c r="N108" s="103"/>
      <c r="O108" s="103">
        <v>47050904</v>
      </c>
      <c r="P108" s="103"/>
      <c r="Q108" s="93" t="s">
        <v>678</v>
      </c>
      <c r="R108" s="103"/>
      <c r="S108" s="103">
        <v>52981421290</v>
      </c>
      <c r="T108" s="103"/>
      <c r="U108" s="132">
        <v>56358996104</v>
      </c>
      <c r="V108" s="210"/>
      <c r="W108" s="12">
        <f>U108/درآمدها!$J$5</f>
        <v>4.6271563758580126E-3</v>
      </c>
      <c r="X108" s="123"/>
      <c r="Y108" s="83">
        <f>O112-(C114+I108-L108)</f>
        <v>13984042</v>
      </c>
    </row>
    <row r="109" spans="1:25">
      <c r="A109" s="208" t="s">
        <v>195</v>
      </c>
      <c r="B109" s="209"/>
      <c r="C109" s="103">
        <v>14137011</v>
      </c>
      <c r="D109" s="103"/>
      <c r="E109" s="103">
        <v>74520378377</v>
      </c>
      <c r="F109" s="103"/>
      <c r="G109" s="132">
        <v>68016015602</v>
      </c>
      <c r="H109" s="103"/>
      <c r="I109" s="103">
        <v>636639</v>
      </c>
      <c r="J109" s="103">
        <v>3301769311</v>
      </c>
      <c r="K109" s="210"/>
      <c r="L109" s="103">
        <v>0</v>
      </c>
      <c r="M109" s="103">
        <v>0</v>
      </c>
      <c r="N109" s="103"/>
      <c r="O109" s="103">
        <v>14773650</v>
      </c>
      <c r="P109" s="103"/>
      <c r="Q109" s="103" t="s">
        <v>679</v>
      </c>
      <c r="R109" s="103"/>
      <c r="S109" s="103">
        <v>77822147688</v>
      </c>
      <c r="T109" s="103"/>
      <c r="U109" s="132">
        <v>77247028080</v>
      </c>
      <c r="V109" s="210"/>
      <c r="W109" s="12">
        <f>U109/درآمدها!$J$5</f>
        <v>6.3420944872204094E-3</v>
      </c>
      <c r="X109" s="123"/>
      <c r="Y109" s="83">
        <f>O113-(C115+I109-L109)</f>
        <v>7120825</v>
      </c>
    </row>
    <row r="110" spans="1:25">
      <c r="A110" s="208" t="s">
        <v>479</v>
      </c>
      <c r="B110" s="209"/>
      <c r="C110" s="103">
        <v>9775260</v>
      </c>
      <c r="D110" s="103"/>
      <c r="E110" s="103">
        <v>44543087990</v>
      </c>
      <c r="F110" s="103"/>
      <c r="G110" s="132">
        <v>35175891877</v>
      </c>
      <c r="H110" s="103"/>
      <c r="I110" s="103">
        <v>2639579</v>
      </c>
      <c r="J110" s="103">
        <v>11223041283</v>
      </c>
      <c r="K110" s="210"/>
      <c r="L110" s="103">
        <v>0</v>
      </c>
      <c r="M110" s="103">
        <v>0</v>
      </c>
      <c r="N110" s="103"/>
      <c r="O110" s="103">
        <v>12414839</v>
      </c>
      <c r="P110" s="103"/>
      <c r="Q110" s="93" t="s">
        <v>680</v>
      </c>
      <c r="R110" s="103"/>
      <c r="S110" s="103">
        <v>55766129273</v>
      </c>
      <c r="T110" s="103"/>
      <c r="U110" s="132">
        <v>54547090533</v>
      </c>
      <c r="V110" s="210"/>
      <c r="W110" s="12">
        <f>U110/درآمدها!$J$5</f>
        <v>4.4783962666496389E-3</v>
      </c>
      <c r="X110" s="123"/>
      <c r="Y110" s="83"/>
    </row>
    <row r="111" spans="1:25">
      <c r="A111" s="208" t="s">
        <v>152</v>
      </c>
      <c r="B111" s="209"/>
      <c r="C111" s="103">
        <v>1780602</v>
      </c>
      <c r="D111" s="103"/>
      <c r="E111" s="103">
        <v>51257104646</v>
      </c>
      <c r="F111" s="103"/>
      <c r="G111" s="132">
        <v>60941355409</v>
      </c>
      <c r="H111" s="103"/>
      <c r="I111" s="103">
        <v>58876</v>
      </c>
      <c r="J111" s="103">
        <v>2059364367</v>
      </c>
      <c r="K111" s="210"/>
      <c r="L111" s="103">
        <v>0</v>
      </c>
      <c r="M111" s="103">
        <v>0</v>
      </c>
      <c r="N111" s="103"/>
      <c r="O111" s="103">
        <v>1839478</v>
      </c>
      <c r="P111" s="103"/>
      <c r="Q111" s="93" t="s">
        <v>681</v>
      </c>
      <c r="R111" s="103"/>
      <c r="S111" s="103">
        <v>53316469013</v>
      </c>
      <c r="T111" s="103"/>
      <c r="U111" s="132">
        <v>55697118412</v>
      </c>
      <c r="V111" s="210"/>
      <c r="W111" s="12">
        <f>U111/درآمدها!$J$5</f>
        <v>4.5728152449953452E-3</v>
      </c>
      <c r="X111" s="123"/>
      <c r="Y111" s="83">
        <f>O115-(C117+I111-L111)</f>
        <v>-3778693</v>
      </c>
    </row>
    <row r="112" spans="1:25">
      <c r="A112" s="208" t="s">
        <v>577</v>
      </c>
      <c r="B112" s="209"/>
      <c r="C112" s="103">
        <v>0</v>
      </c>
      <c r="D112" s="103"/>
      <c r="E112" s="103">
        <v>0</v>
      </c>
      <c r="F112" s="103"/>
      <c r="G112" s="132">
        <v>0</v>
      </c>
      <c r="H112" s="103"/>
      <c r="I112" s="103">
        <v>16208813</v>
      </c>
      <c r="J112" s="103">
        <v>29711322720</v>
      </c>
      <c r="K112" s="210"/>
      <c r="L112" s="103">
        <v>0</v>
      </c>
      <c r="M112" s="103">
        <v>0</v>
      </c>
      <c r="N112" s="103"/>
      <c r="O112" s="103">
        <v>16208813</v>
      </c>
      <c r="P112" s="103"/>
      <c r="Q112" s="93" t="s">
        <v>682</v>
      </c>
      <c r="R112" s="103"/>
      <c r="S112" s="103">
        <v>29711322720</v>
      </c>
      <c r="T112" s="103"/>
      <c r="U112" s="132">
        <v>29066716500</v>
      </c>
      <c r="V112" s="210"/>
      <c r="W112" s="12">
        <f>U112/درآمدها!$J$5</f>
        <v>2.3864201259022532E-3</v>
      </c>
      <c r="X112" s="123"/>
      <c r="Y112" s="83">
        <f>O116-(C118+I112-L112)</f>
        <v>9332077</v>
      </c>
    </row>
    <row r="113" spans="1:25">
      <c r="A113" s="208" t="s">
        <v>154</v>
      </c>
      <c r="B113" s="209"/>
      <c r="C113" s="103">
        <v>9830519</v>
      </c>
      <c r="D113" s="103"/>
      <c r="E113" s="103">
        <v>47123309523</v>
      </c>
      <c r="F113" s="103"/>
      <c r="G113" s="132">
        <v>42654899657</v>
      </c>
      <c r="H113" s="103"/>
      <c r="I113" s="103">
        <v>414565</v>
      </c>
      <c r="J113" s="103">
        <v>2224816749</v>
      </c>
      <c r="K113" s="210"/>
      <c r="L113" s="103">
        <v>0</v>
      </c>
      <c r="M113" s="103">
        <v>0</v>
      </c>
      <c r="N113" s="103"/>
      <c r="O113" s="103">
        <v>10245084</v>
      </c>
      <c r="P113" s="103"/>
      <c r="Q113" s="93" t="s">
        <v>597</v>
      </c>
      <c r="R113" s="103"/>
      <c r="S113" s="103">
        <v>49348126272</v>
      </c>
      <c r="T113" s="103"/>
      <c r="U113" s="132">
        <v>51735358815</v>
      </c>
      <c r="V113" s="210"/>
      <c r="W113" s="12">
        <f>U113/درآمدها!$J$5</f>
        <v>4.2475489619507095E-3</v>
      </c>
      <c r="X113" s="123"/>
      <c r="Y113" s="83">
        <f>O117-(C119+I113-L113)</f>
        <v>7885622</v>
      </c>
    </row>
    <row r="114" spans="1:25">
      <c r="A114" s="209" t="s">
        <v>118</v>
      </c>
      <c r="B114" s="209"/>
      <c r="C114" s="103">
        <v>1467684</v>
      </c>
      <c r="D114" s="103"/>
      <c r="E114" s="103">
        <v>16248827608</v>
      </c>
      <c r="F114" s="103"/>
      <c r="G114" s="132">
        <v>19258156903</v>
      </c>
      <c r="H114" s="103"/>
      <c r="I114" s="103">
        <f>13458+844250</f>
        <v>857708</v>
      </c>
      <c r="J114" s="103">
        <v>277962403</v>
      </c>
      <c r="K114" s="210"/>
      <c r="L114" s="103">
        <v>0</v>
      </c>
      <c r="M114" s="103">
        <v>0</v>
      </c>
      <c r="N114" s="103"/>
      <c r="O114" s="103">
        <v>2325392</v>
      </c>
      <c r="P114" s="103"/>
      <c r="Q114" s="93" t="s">
        <v>683</v>
      </c>
      <c r="R114" s="103"/>
      <c r="S114" s="103">
        <v>16526790011</v>
      </c>
      <c r="T114" s="103"/>
      <c r="U114" s="132">
        <v>29166830879</v>
      </c>
      <c r="V114" s="210"/>
      <c r="W114" s="12">
        <f>U114/درآمدها!$J$5</f>
        <v>2.3946396634939109E-3</v>
      </c>
      <c r="X114" s="123"/>
      <c r="Y114" s="83"/>
    </row>
    <row r="115" spans="1:25">
      <c r="A115" s="209" t="s">
        <v>187</v>
      </c>
      <c r="B115" s="209"/>
      <c r="C115" s="103">
        <v>2487620</v>
      </c>
      <c r="D115" s="103"/>
      <c r="E115" s="103">
        <v>50101262398</v>
      </c>
      <c r="F115" s="103"/>
      <c r="G115" s="132">
        <v>53660164946</v>
      </c>
      <c r="H115" s="103"/>
      <c r="I115" s="103">
        <v>109720</v>
      </c>
      <c r="J115" s="103">
        <v>2483483874</v>
      </c>
      <c r="K115" s="210"/>
      <c r="L115" s="103">
        <v>0</v>
      </c>
      <c r="M115" s="103">
        <v>0</v>
      </c>
      <c r="N115" s="103"/>
      <c r="O115" s="103">
        <v>2597340</v>
      </c>
      <c r="P115" s="103"/>
      <c r="Q115" s="93" t="s">
        <v>684</v>
      </c>
      <c r="R115" s="103"/>
      <c r="S115" s="103">
        <v>52584746272</v>
      </c>
      <c r="T115" s="103"/>
      <c r="U115" s="132">
        <v>59899751190</v>
      </c>
      <c r="V115" s="210"/>
      <c r="W115" s="12">
        <f>U115/درآمدها!$J$5</f>
        <v>4.9178575700613951E-3</v>
      </c>
      <c r="X115" s="123"/>
      <c r="Y115" s="83"/>
    </row>
    <row r="116" spans="1:25">
      <c r="A116" s="208" t="s">
        <v>489</v>
      </c>
      <c r="B116" s="209"/>
      <c r="C116" s="103">
        <v>12559942</v>
      </c>
      <c r="D116" s="103"/>
      <c r="E116" s="103">
        <v>44374941908</v>
      </c>
      <c r="F116" s="103"/>
      <c r="G116" s="132">
        <v>43860543946</v>
      </c>
      <c r="H116" s="103"/>
      <c r="I116" s="103">
        <v>19049918</v>
      </c>
      <c r="J116" s="103">
        <v>72308307407</v>
      </c>
      <c r="K116" s="210"/>
      <c r="L116" s="103">
        <v>0</v>
      </c>
      <c r="M116" s="103">
        <v>0</v>
      </c>
      <c r="N116" s="103"/>
      <c r="O116" s="103">
        <v>31609860</v>
      </c>
      <c r="P116" s="103"/>
      <c r="Q116" s="93" t="s">
        <v>685</v>
      </c>
      <c r="R116" s="103"/>
      <c r="S116" s="103">
        <v>116683249315</v>
      </c>
      <c r="T116" s="103"/>
      <c r="U116" s="132">
        <v>102874912087</v>
      </c>
      <c r="V116" s="210"/>
      <c r="W116" s="12">
        <f>U116/درآمدها!$J$5</f>
        <v>8.4461814135367436E-3</v>
      </c>
      <c r="X116" s="123"/>
      <c r="Y116" s="83">
        <f>O120-(C122+I116-L116)</f>
        <v>-21117057</v>
      </c>
    </row>
    <row r="117" spans="1:25">
      <c r="A117" s="208" t="s">
        <v>120</v>
      </c>
      <c r="B117" s="209"/>
      <c r="C117" s="103">
        <v>6317157</v>
      </c>
      <c r="D117" s="103"/>
      <c r="E117" s="103">
        <v>42166301364</v>
      </c>
      <c r="F117" s="103"/>
      <c r="G117" s="132">
        <v>54946236768</v>
      </c>
      <c r="H117" s="103"/>
      <c r="I117" s="103">
        <v>3462495</v>
      </c>
      <c r="J117" s="103">
        <v>25749589107</v>
      </c>
      <c r="K117" s="210"/>
      <c r="L117" s="103">
        <v>0</v>
      </c>
      <c r="M117" s="103">
        <v>0</v>
      </c>
      <c r="N117" s="103"/>
      <c r="O117" s="103">
        <v>9779652</v>
      </c>
      <c r="P117" s="103"/>
      <c r="Q117" s="103" t="s">
        <v>686</v>
      </c>
      <c r="R117" s="103"/>
      <c r="S117" s="103">
        <v>67915890471</v>
      </c>
      <c r="T117" s="103"/>
      <c r="U117" s="132">
        <v>73883119340</v>
      </c>
      <c r="V117" s="210"/>
      <c r="W117" s="12">
        <f>U117/درآمدها!$J$5</f>
        <v>6.0659126378245724E-3</v>
      </c>
      <c r="X117" s="123"/>
      <c r="Y117" s="83">
        <f>O121-(C123+I117-L117)</f>
        <v>1548057</v>
      </c>
    </row>
    <row r="118" spans="1:25">
      <c r="A118" s="209" t="s">
        <v>151</v>
      </c>
      <c r="B118" s="209"/>
      <c r="C118" s="103">
        <v>6068970</v>
      </c>
      <c r="D118" s="103"/>
      <c r="E118" s="103">
        <v>111006107083</v>
      </c>
      <c r="F118" s="103"/>
      <c r="G118" s="132">
        <v>91156508990</v>
      </c>
      <c r="H118" s="103"/>
      <c r="I118" s="103">
        <v>2798067</v>
      </c>
      <c r="J118" s="103">
        <v>45157883005</v>
      </c>
      <c r="K118" s="210"/>
      <c r="L118" s="103">
        <v>0</v>
      </c>
      <c r="M118" s="103">
        <v>0</v>
      </c>
      <c r="N118" s="103"/>
      <c r="O118" s="103">
        <v>8867037</v>
      </c>
      <c r="P118" s="103"/>
      <c r="Q118" s="93" t="s">
        <v>687</v>
      </c>
      <c r="R118" s="103"/>
      <c r="S118" s="103">
        <v>156163990088</v>
      </c>
      <c r="T118" s="103"/>
      <c r="U118" s="132">
        <v>138824880551</v>
      </c>
      <c r="V118" s="210"/>
      <c r="W118" s="12">
        <f>U118/درآمدها!$J$5</f>
        <v>1.1397726637712336E-2</v>
      </c>
      <c r="X118" s="123"/>
      <c r="Y118" s="83"/>
    </row>
    <row r="119" spans="1:25">
      <c r="A119" s="208" t="s">
        <v>150</v>
      </c>
      <c r="B119" s="209"/>
      <c r="C119" s="103">
        <v>1479465</v>
      </c>
      <c r="D119" s="103"/>
      <c r="E119" s="103">
        <v>28486056243</v>
      </c>
      <c r="F119" s="103"/>
      <c r="G119" s="132">
        <v>26442506059</v>
      </c>
      <c r="H119" s="103"/>
      <c r="I119" s="103">
        <v>2521753</v>
      </c>
      <c r="J119" s="103">
        <v>52393618003</v>
      </c>
      <c r="K119" s="210"/>
      <c r="L119" s="103">
        <v>0</v>
      </c>
      <c r="M119" s="103">
        <v>0</v>
      </c>
      <c r="N119" s="103"/>
      <c r="O119" s="103">
        <v>4001218</v>
      </c>
      <c r="P119" s="103"/>
      <c r="Q119" s="93" t="s">
        <v>688</v>
      </c>
      <c r="R119" s="103"/>
      <c r="S119" s="103">
        <v>80879674246</v>
      </c>
      <c r="T119" s="103"/>
      <c r="U119" s="132">
        <v>82690369557</v>
      </c>
      <c r="V119" s="210"/>
      <c r="W119" s="12">
        <f>U119/درآمدها!$J$5</f>
        <v>6.7890008191712949E-3</v>
      </c>
      <c r="X119" s="123"/>
      <c r="Y119" s="83">
        <f>O123-(C125+I119-L119)</f>
        <v>1835331</v>
      </c>
    </row>
    <row r="120" spans="1:25">
      <c r="A120" s="208" t="s">
        <v>509</v>
      </c>
      <c r="B120" s="209"/>
      <c r="C120" s="103">
        <v>3119791</v>
      </c>
      <c r="D120" s="103"/>
      <c r="E120" s="103">
        <v>39287304080</v>
      </c>
      <c r="F120" s="103"/>
      <c r="G120" s="132">
        <v>28531299844</v>
      </c>
      <c r="H120" s="103"/>
      <c r="I120" s="103">
        <v>143045</v>
      </c>
      <c r="J120" s="103">
        <v>1404072913</v>
      </c>
      <c r="K120" s="210"/>
      <c r="L120" s="103">
        <v>0</v>
      </c>
      <c r="M120" s="103">
        <v>0</v>
      </c>
      <c r="N120" s="103"/>
      <c r="O120" s="103">
        <v>3262836</v>
      </c>
      <c r="P120" s="103"/>
      <c r="Q120" s="93" t="s">
        <v>689</v>
      </c>
      <c r="R120" s="103"/>
      <c r="S120" s="103">
        <v>40691376993</v>
      </c>
      <c r="T120" s="103"/>
      <c r="U120" s="132">
        <v>32207181714</v>
      </c>
      <c r="V120" s="210"/>
      <c r="W120" s="12">
        <f>U120/درآمدها!$J$5</f>
        <v>2.6442569335576871E-3</v>
      </c>
      <c r="X120" s="123"/>
      <c r="Y120" s="83">
        <f>O124-(C126+I120-L120)</f>
        <v>2283795</v>
      </c>
    </row>
    <row r="121" spans="1:25">
      <c r="A121" s="208" t="s">
        <v>435</v>
      </c>
      <c r="B121" s="209"/>
      <c r="C121" s="103">
        <v>9768301</v>
      </c>
      <c r="D121" s="103"/>
      <c r="E121" s="103">
        <v>56568030741</v>
      </c>
      <c r="F121" s="103"/>
      <c r="G121" s="132">
        <v>50395832176</v>
      </c>
      <c r="H121" s="103"/>
      <c r="I121" s="103">
        <v>558117</v>
      </c>
      <c r="J121" s="103">
        <v>3392479317</v>
      </c>
      <c r="K121" s="210"/>
      <c r="L121" s="103">
        <v>0</v>
      </c>
      <c r="M121" s="103">
        <v>0</v>
      </c>
      <c r="N121" s="103"/>
      <c r="O121" s="103">
        <v>10326418</v>
      </c>
      <c r="P121" s="103"/>
      <c r="Q121" s="93" t="s">
        <v>690</v>
      </c>
      <c r="R121" s="103"/>
      <c r="S121" s="103">
        <v>59960510058</v>
      </c>
      <c r="T121" s="103"/>
      <c r="U121" s="132">
        <v>62513702703</v>
      </c>
      <c r="V121" s="210"/>
      <c r="W121" s="12">
        <f>U121/درآمدها!$J$5</f>
        <v>5.132466829375423E-3</v>
      </c>
      <c r="X121" s="123"/>
      <c r="Y121" s="83">
        <f>O125-(C127+I121-L121)</f>
        <v>599753</v>
      </c>
    </row>
    <row r="122" spans="1:25">
      <c r="A122" s="209" t="s">
        <v>129</v>
      </c>
      <c r="B122" s="209"/>
      <c r="C122" s="103">
        <v>5329975</v>
      </c>
      <c r="D122" s="103"/>
      <c r="E122" s="103">
        <v>39388509101</v>
      </c>
      <c r="F122" s="103"/>
      <c r="G122" s="132">
        <v>35763266134</v>
      </c>
      <c r="H122" s="103"/>
      <c r="I122" s="103">
        <v>224004</v>
      </c>
      <c r="J122" s="103">
        <v>1611240241</v>
      </c>
      <c r="K122" s="210"/>
      <c r="L122" s="103">
        <v>0</v>
      </c>
      <c r="M122" s="103">
        <v>0</v>
      </c>
      <c r="N122" s="103"/>
      <c r="O122" s="103">
        <v>5553979</v>
      </c>
      <c r="P122" s="103"/>
      <c r="Q122" s="93" t="s">
        <v>691</v>
      </c>
      <c r="R122" s="103"/>
      <c r="S122" s="103">
        <v>40999749342</v>
      </c>
      <c r="T122" s="103"/>
      <c r="U122" s="132">
        <v>39474669703</v>
      </c>
      <c r="V122" s="210"/>
      <c r="W122" s="12">
        <f>U122/درآمدها!$J$5</f>
        <v>3.2409283739559345E-3</v>
      </c>
      <c r="X122" s="123"/>
      <c r="Y122" s="83"/>
    </row>
    <row r="123" spans="1:25">
      <c r="A123" s="208" t="s">
        <v>226</v>
      </c>
      <c r="B123" s="209"/>
      <c r="C123" s="103">
        <v>5315866</v>
      </c>
      <c r="D123" s="103"/>
      <c r="E123" s="103">
        <v>34056058965</v>
      </c>
      <c r="F123" s="103"/>
      <c r="G123" s="132">
        <v>26474025356</v>
      </c>
      <c r="H123" s="103"/>
      <c r="I123" s="103">
        <v>237367</v>
      </c>
      <c r="J123" s="103">
        <v>1317138626</v>
      </c>
      <c r="K123" s="210"/>
      <c r="L123" s="103">
        <v>0</v>
      </c>
      <c r="M123" s="103">
        <v>0</v>
      </c>
      <c r="N123" s="103"/>
      <c r="O123" s="103">
        <v>5553233</v>
      </c>
      <c r="P123" s="103"/>
      <c r="Q123" s="93" t="s">
        <v>692</v>
      </c>
      <c r="R123" s="103"/>
      <c r="S123" s="103">
        <v>35373197591</v>
      </c>
      <c r="T123" s="103"/>
      <c r="U123" s="132">
        <v>31133878730</v>
      </c>
      <c r="V123" s="210"/>
      <c r="W123" s="12">
        <f>U123/درآمدها!$J$5</f>
        <v>2.5561371818062797E-3</v>
      </c>
      <c r="X123" s="123"/>
      <c r="Y123" s="83">
        <f t="shared" ref="Y123:Y146" si="3">O127-(C129+I123-L123)</f>
        <v>-2960343</v>
      </c>
    </row>
    <row r="124" spans="1:25">
      <c r="A124" s="208" t="s">
        <v>116</v>
      </c>
      <c r="B124" s="209"/>
      <c r="C124" s="103">
        <v>3979404</v>
      </c>
      <c r="D124" s="103"/>
      <c r="E124" s="103">
        <v>66215977501</v>
      </c>
      <c r="F124" s="103"/>
      <c r="G124" s="132">
        <v>71717322287</v>
      </c>
      <c r="H124" s="103"/>
      <c r="I124" s="103">
        <v>129741</v>
      </c>
      <c r="J124" s="103">
        <v>2345653444</v>
      </c>
      <c r="K124" s="210"/>
      <c r="L124" s="103">
        <v>1269564</v>
      </c>
      <c r="M124" s="103">
        <v>22244001565</v>
      </c>
      <c r="N124" s="103"/>
      <c r="O124" s="103">
        <v>2839581</v>
      </c>
      <c r="P124" s="103"/>
      <c r="Q124" s="93" t="s">
        <v>693</v>
      </c>
      <c r="R124" s="103"/>
      <c r="S124" s="103">
        <v>47380115100</v>
      </c>
      <c r="T124" s="103"/>
      <c r="U124" s="132">
        <v>49538130407</v>
      </c>
      <c r="V124" s="210"/>
      <c r="W124" s="12">
        <f>U124/درآمدها!$J$5</f>
        <v>4.0671532817556184E-3</v>
      </c>
      <c r="X124" s="123"/>
      <c r="Y124" s="83">
        <f t="shared" si="3"/>
        <v>12959324</v>
      </c>
    </row>
    <row r="125" spans="1:25">
      <c r="A125" s="208" t="s">
        <v>227</v>
      </c>
      <c r="B125" s="209"/>
      <c r="C125" s="103">
        <v>1196149</v>
      </c>
      <c r="D125" s="103"/>
      <c r="E125" s="103">
        <v>35561604557</v>
      </c>
      <c r="F125" s="103"/>
      <c r="G125" s="132">
        <v>34719731875</v>
      </c>
      <c r="H125" s="103"/>
      <c r="I125" s="103">
        <v>30235</v>
      </c>
      <c r="J125" s="103">
        <v>915510426</v>
      </c>
      <c r="K125" s="210"/>
      <c r="L125" s="103">
        <v>68514</v>
      </c>
      <c r="M125" s="103">
        <v>2022896009</v>
      </c>
      <c r="N125" s="103"/>
      <c r="O125" s="103">
        <v>1157870</v>
      </c>
      <c r="P125" s="103"/>
      <c r="Q125" s="93" t="s">
        <v>694</v>
      </c>
      <c r="R125" s="103"/>
      <c r="S125" s="103">
        <v>34440188334</v>
      </c>
      <c r="T125" s="103"/>
      <c r="U125" s="132">
        <v>35542283201</v>
      </c>
      <c r="V125" s="210"/>
      <c r="W125" s="12">
        <f>U125/درآمدها!$J$5</f>
        <v>2.9180736651621439E-3</v>
      </c>
      <c r="X125" s="123"/>
      <c r="Y125" s="83">
        <f t="shared" si="3"/>
        <v>3463390</v>
      </c>
    </row>
    <row r="126" spans="1:25">
      <c r="A126" s="208" t="s">
        <v>117</v>
      </c>
      <c r="B126" s="209"/>
      <c r="C126" s="103">
        <v>412741</v>
      </c>
      <c r="D126" s="103"/>
      <c r="E126" s="103">
        <v>5240844792</v>
      </c>
      <c r="F126" s="103"/>
      <c r="G126" s="132">
        <v>5637318530</v>
      </c>
      <c r="H126" s="103"/>
      <c r="I126" s="103">
        <v>358435</v>
      </c>
      <c r="J126" s="103">
        <v>5372629395</v>
      </c>
      <c r="K126" s="210"/>
      <c r="L126" s="103">
        <v>0</v>
      </c>
      <c r="M126" s="103">
        <v>0</v>
      </c>
      <c r="N126" s="103"/>
      <c r="O126" s="103">
        <v>771176</v>
      </c>
      <c r="P126" s="103"/>
      <c r="Q126" s="93" t="s">
        <v>695</v>
      </c>
      <c r="R126" s="103"/>
      <c r="S126" s="103">
        <v>10613474187</v>
      </c>
      <c r="T126" s="103"/>
      <c r="U126" s="132">
        <v>11659795921</v>
      </c>
      <c r="V126" s="210"/>
      <c r="W126" s="12">
        <f>U126/درآمدها!$J$5</f>
        <v>9.5728637425515194E-4</v>
      </c>
      <c r="X126" s="123"/>
      <c r="Y126" s="83">
        <f t="shared" si="3"/>
        <v>446803</v>
      </c>
    </row>
    <row r="127" spans="1:25">
      <c r="A127" s="208" t="s">
        <v>578</v>
      </c>
      <c r="B127" s="209"/>
      <c r="C127" s="103">
        <v>0</v>
      </c>
      <c r="D127" s="103"/>
      <c r="E127" s="103">
        <v>0</v>
      </c>
      <c r="F127" s="103"/>
      <c r="G127" s="132">
        <v>0</v>
      </c>
      <c r="H127" s="103"/>
      <c r="I127" s="103">
        <v>702135</v>
      </c>
      <c r="J127" s="103">
        <v>30764340602</v>
      </c>
      <c r="K127" s="210"/>
      <c r="L127" s="103">
        <v>0</v>
      </c>
      <c r="M127" s="103">
        <v>0</v>
      </c>
      <c r="N127" s="103"/>
      <c r="O127" s="103">
        <v>702135</v>
      </c>
      <c r="P127" s="103"/>
      <c r="Q127" s="93" t="s">
        <v>696</v>
      </c>
      <c r="R127" s="103"/>
      <c r="S127" s="103">
        <v>30764340602</v>
      </c>
      <c r="T127" s="103"/>
      <c r="U127" s="132">
        <v>30828773800</v>
      </c>
      <c r="V127" s="210"/>
      <c r="W127" s="12">
        <f>U127/درآمدها!$J$5</f>
        <v>2.5310876188305649E-3</v>
      </c>
      <c r="X127" s="123"/>
      <c r="Y127" s="83">
        <f t="shared" si="3"/>
        <v>-2897675</v>
      </c>
    </row>
    <row r="128" spans="1:25">
      <c r="A128" s="208" t="s">
        <v>461</v>
      </c>
      <c r="B128" s="209"/>
      <c r="C128" s="103">
        <v>11846885</v>
      </c>
      <c r="D128" s="103"/>
      <c r="E128" s="103">
        <v>214607733518</v>
      </c>
      <c r="F128" s="103"/>
      <c r="G128" s="132">
        <v>237176616135</v>
      </c>
      <c r="H128" s="103"/>
      <c r="I128" s="103">
        <v>743564</v>
      </c>
      <c r="J128" s="103">
        <v>16708263954</v>
      </c>
      <c r="K128" s="210"/>
      <c r="L128" s="103">
        <v>0</v>
      </c>
      <c r="M128" s="103">
        <v>0</v>
      </c>
      <c r="N128" s="103"/>
      <c r="O128" s="103">
        <v>12590449</v>
      </c>
      <c r="P128" s="103"/>
      <c r="Q128" s="93" t="s">
        <v>697</v>
      </c>
      <c r="R128" s="103"/>
      <c r="S128" s="103">
        <v>231315997472</v>
      </c>
      <c r="T128" s="103"/>
      <c r="U128" s="104">
        <v>303626899203</v>
      </c>
      <c r="V128" s="210"/>
      <c r="W128" s="12">
        <f>U128/درآمدها!$J$5</f>
        <v>2.4928214475939656E-2</v>
      </c>
      <c r="X128" s="123"/>
      <c r="Y128" s="83">
        <f t="shared" si="3"/>
        <v>-5244504</v>
      </c>
    </row>
    <row r="129" spans="1:25">
      <c r="A129" s="208" t="s">
        <v>135</v>
      </c>
      <c r="B129" s="209"/>
      <c r="C129" s="103">
        <v>3425111</v>
      </c>
      <c r="D129" s="103"/>
      <c r="E129" s="103">
        <v>15033718060</v>
      </c>
      <c r="F129" s="103"/>
      <c r="G129" s="132">
        <v>19662324932</v>
      </c>
      <c r="H129" s="103"/>
      <c r="I129" s="103">
        <v>0</v>
      </c>
      <c r="J129" s="103">
        <v>0</v>
      </c>
      <c r="K129" s="210"/>
      <c r="L129" s="103">
        <v>0</v>
      </c>
      <c r="M129" s="103">
        <v>0</v>
      </c>
      <c r="N129" s="103"/>
      <c r="O129" s="103">
        <v>3425111</v>
      </c>
      <c r="P129" s="103"/>
      <c r="Q129" s="93" t="s">
        <v>555</v>
      </c>
      <c r="R129" s="103"/>
      <c r="S129" s="103">
        <v>15033718060</v>
      </c>
      <c r="T129" s="103"/>
      <c r="U129" s="132">
        <v>19662324932</v>
      </c>
      <c r="V129" s="210"/>
      <c r="W129" s="12">
        <f>U129/درآمدها!$J$5</f>
        <v>1.6143057623916502E-3</v>
      </c>
      <c r="X129" s="123"/>
      <c r="Y129" s="83">
        <f t="shared" si="3"/>
        <v>-289037</v>
      </c>
    </row>
    <row r="130" spans="1:25">
      <c r="A130" s="208" t="s">
        <v>189</v>
      </c>
      <c r="B130" s="209"/>
      <c r="C130" s="103">
        <v>770948</v>
      </c>
      <c r="D130" s="103"/>
      <c r="E130" s="103">
        <v>70260298077</v>
      </c>
      <c r="F130" s="103"/>
      <c r="G130" s="132">
        <v>59737828994</v>
      </c>
      <c r="H130" s="103"/>
      <c r="I130" s="103">
        <v>34290</v>
      </c>
      <c r="J130" s="103">
        <v>2776169050</v>
      </c>
      <c r="K130" s="210"/>
      <c r="L130" s="103">
        <v>0</v>
      </c>
      <c r="M130" s="103">
        <v>0</v>
      </c>
      <c r="N130" s="103"/>
      <c r="O130" s="103">
        <v>805238</v>
      </c>
      <c r="P130" s="103"/>
      <c r="Q130" s="93" t="s">
        <v>698</v>
      </c>
      <c r="R130" s="103"/>
      <c r="S130" s="103">
        <v>73036467127</v>
      </c>
      <c r="T130" s="103"/>
      <c r="U130" s="132">
        <v>65636640382</v>
      </c>
      <c r="V130" s="210"/>
      <c r="W130" s="12">
        <f>U130/درآمدها!$J$5</f>
        <v>5.3888646006580538E-3</v>
      </c>
      <c r="X130" s="123"/>
      <c r="Y130" s="83">
        <f t="shared" si="3"/>
        <v>1263708</v>
      </c>
    </row>
    <row r="131" spans="1:25">
      <c r="A131" s="208" t="s">
        <v>579</v>
      </c>
      <c r="B131" s="209"/>
      <c r="C131" s="103">
        <v>0</v>
      </c>
      <c r="D131" s="103"/>
      <c r="E131" s="103">
        <v>0</v>
      </c>
      <c r="F131" s="103"/>
      <c r="G131" s="132">
        <v>0</v>
      </c>
      <c r="H131" s="103"/>
      <c r="I131" s="103">
        <v>364714</v>
      </c>
      <c r="J131" s="103">
        <v>48489343453</v>
      </c>
      <c r="K131" s="210"/>
      <c r="L131" s="103">
        <v>0</v>
      </c>
      <c r="M131" s="103">
        <v>0</v>
      </c>
      <c r="N131" s="103"/>
      <c r="O131" s="103">
        <v>364714</v>
      </c>
      <c r="P131" s="103"/>
      <c r="Q131" s="93" t="s">
        <v>699</v>
      </c>
      <c r="R131" s="103"/>
      <c r="S131" s="103">
        <v>48489343453</v>
      </c>
      <c r="T131" s="103"/>
      <c r="U131" s="132">
        <v>53022052939</v>
      </c>
      <c r="V131" s="210"/>
      <c r="W131" s="12">
        <f>U131/درآمدها!$J$5</f>
        <v>4.3531884397841883E-3</v>
      </c>
      <c r="X131" s="123"/>
      <c r="Y131" s="83">
        <f t="shared" si="3"/>
        <v>-570095</v>
      </c>
    </row>
    <row r="132" spans="1:25">
      <c r="A132" s="208" t="s">
        <v>580</v>
      </c>
      <c r="B132" s="209"/>
      <c r="C132" s="103">
        <v>0</v>
      </c>
      <c r="D132" s="103"/>
      <c r="E132" s="103">
        <v>0</v>
      </c>
      <c r="F132" s="103"/>
      <c r="G132" s="132">
        <v>0</v>
      </c>
      <c r="H132" s="103"/>
      <c r="I132" s="103">
        <v>650026</v>
      </c>
      <c r="J132" s="103">
        <v>31253518704</v>
      </c>
      <c r="K132" s="210"/>
      <c r="L132" s="103">
        <v>0</v>
      </c>
      <c r="M132" s="103">
        <v>0</v>
      </c>
      <c r="N132" s="103"/>
      <c r="O132" s="103">
        <v>650026</v>
      </c>
      <c r="P132" s="103"/>
      <c r="Q132" s="93" t="s">
        <v>700</v>
      </c>
      <c r="R132" s="103"/>
      <c r="S132" s="103">
        <v>31253518704</v>
      </c>
      <c r="T132" s="103"/>
      <c r="U132" s="132">
        <v>32146377683</v>
      </c>
      <c r="V132" s="210"/>
      <c r="W132" s="12">
        <f>U132/درآمدها!$J$5</f>
        <v>2.6392648332867678E-3</v>
      </c>
      <c r="X132" s="123"/>
      <c r="Y132" s="83">
        <f t="shared" si="3"/>
        <v>-2281374</v>
      </c>
    </row>
    <row r="133" spans="1:25">
      <c r="A133" s="208" t="s">
        <v>490</v>
      </c>
      <c r="B133" s="209"/>
      <c r="C133" s="103">
        <v>2560254</v>
      </c>
      <c r="D133" s="103"/>
      <c r="E133" s="103">
        <v>37187038359</v>
      </c>
      <c r="F133" s="103"/>
      <c r="G133" s="132">
        <v>33721521480</v>
      </c>
      <c r="H133" s="103"/>
      <c r="I133" s="103">
        <v>112809</v>
      </c>
      <c r="J133" s="103">
        <v>1643013723</v>
      </c>
      <c r="K133" s="210"/>
      <c r="L133" s="103">
        <v>0</v>
      </c>
      <c r="M133" s="103">
        <v>0</v>
      </c>
      <c r="N133" s="103"/>
      <c r="O133" s="103">
        <v>2673063</v>
      </c>
      <c r="P133" s="103"/>
      <c r="Q133" s="93" t="s">
        <v>701</v>
      </c>
      <c r="R133" s="103"/>
      <c r="S133" s="103">
        <v>38830052082</v>
      </c>
      <c r="T133" s="103"/>
      <c r="U133" s="132">
        <v>39538515137</v>
      </c>
      <c r="V133" s="210"/>
      <c r="W133" s="12">
        <f>U133/درآمدها!$J$5</f>
        <v>3.2461701778812098E-3</v>
      </c>
      <c r="X133" s="123"/>
      <c r="Y133" s="83">
        <f t="shared" si="3"/>
        <v>1088408</v>
      </c>
    </row>
    <row r="134" spans="1:25">
      <c r="A134" s="208" t="s">
        <v>491</v>
      </c>
      <c r="B134" s="209"/>
      <c r="C134" s="103">
        <v>5150966</v>
      </c>
      <c r="D134" s="103"/>
      <c r="E134" s="103">
        <v>91052782466</v>
      </c>
      <c r="F134" s="103"/>
      <c r="G134" s="132">
        <v>84178023851</v>
      </c>
      <c r="H134" s="103"/>
      <c r="I134" s="103">
        <v>222758</v>
      </c>
      <c r="J134" s="103">
        <v>3838649343</v>
      </c>
      <c r="K134" s="210"/>
      <c r="L134" s="103">
        <v>0</v>
      </c>
      <c r="M134" s="103">
        <v>0</v>
      </c>
      <c r="N134" s="103"/>
      <c r="O134" s="103">
        <v>5373724</v>
      </c>
      <c r="P134" s="103"/>
      <c r="Q134" s="93" t="s">
        <v>702</v>
      </c>
      <c r="R134" s="103"/>
      <c r="S134" s="103">
        <v>94891431809</v>
      </c>
      <c r="T134" s="103"/>
      <c r="U134" s="132">
        <v>91183678344</v>
      </c>
      <c r="V134" s="210"/>
      <c r="W134" s="12">
        <f>U134/درآمدها!$J$5</f>
        <v>7.4863139479108025E-3</v>
      </c>
      <c r="X134" s="123"/>
      <c r="Y134" s="83">
        <f t="shared" si="3"/>
        <v>4137701</v>
      </c>
    </row>
    <row r="135" spans="1:25">
      <c r="A135" s="208" t="s">
        <v>102</v>
      </c>
      <c r="B135" s="209"/>
      <c r="C135" s="103">
        <v>2962100</v>
      </c>
      <c r="D135" s="103"/>
      <c r="E135" s="103">
        <v>91623974988</v>
      </c>
      <c r="F135" s="103"/>
      <c r="G135" s="132">
        <v>78028600885</v>
      </c>
      <c r="H135" s="103"/>
      <c r="I135" s="103">
        <v>39129</v>
      </c>
      <c r="J135" s="103">
        <v>1136388470</v>
      </c>
      <c r="K135" s="210"/>
      <c r="L135" s="103">
        <v>1503129</v>
      </c>
      <c r="M135" s="103">
        <v>41251793634</v>
      </c>
      <c r="N135" s="103"/>
      <c r="O135" s="103">
        <v>1498100</v>
      </c>
      <c r="P135" s="103"/>
      <c r="Q135" s="93" t="s">
        <v>703</v>
      </c>
      <c r="R135" s="103"/>
      <c r="S135" s="103">
        <v>46265426116</v>
      </c>
      <c r="T135" s="103"/>
      <c r="U135" s="132">
        <v>43379997068</v>
      </c>
      <c r="V135" s="210"/>
      <c r="W135" s="12">
        <f>U135/درآمدها!$J$5</f>
        <v>3.561561487850062E-3</v>
      </c>
      <c r="X135" s="123"/>
      <c r="Y135" s="83">
        <f t="shared" si="3"/>
        <v>187499</v>
      </c>
    </row>
    <row r="136" spans="1:25">
      <c r="A136" s="208" t="s">
        <v>104</v>
      </c>
      <c r="B136" s="209"/>
      <c r="C136" s="103">
        <v>4075726</v>
      </c>
      <c r="D136" s="103"/>
      <c r="E136" s="103">
        <v>117357503509</v>
      </c>
      <c r="F136" s="103"/>
      <c r="G136" s="132">
        <v>115467049766</v>
      </c>
      <c r="H136" s="103"/>
      <c r="I136" s="103">
        <v>180043</v>
      </c>
      <c r="J136" s="103">
        <v>5892844084</v>
      </c>
      <c r="K136" s="210"/>
      <c r="L136" s="103">
        <v>0</v>
      </c>
      <c r="M136" s="103">
        <v>0</v>
      </c>
      <c r="N136" s="103"/>
      <c r="O136" s="103">
        <v>4255769</v>
      </c>
      <c r="P136" s="103"/>
      <c r="Q136" s="93" t="s">
        <v>704</v>
      </c>
      <c r="R136" s="103"/>
      <c r="S136" s="103">
        <v>123250347593</v>
      </c>
      <c r="T136" s="103"/>
      <c r="U136" s="132">
        <v>146711908012</v>
      </c>
      <c r="V136" s="210"/>
      <c r="W136" s="12">
        <f>U136/درآمدها!$J$5</f>
        <v>1.2045263178913135E-2</v>
      </c>
      <c r="X136" s="123"/>
      <c r="Y136" s="83">
        <f t="shared" si="3"/>
        <v>116104</v>
      </c>
    </row>
    <row r="137" spans="1:25">
      <c r="A137" s="208" t="s">
        <v>492</v>
      </c>
      <c r="B137" s="209"/>
      <c r="C137" s="103">
        <v>1703481</v>
      </c>
      <c r="D137" s="103"/>
      <c r="E137" s="103">
        <v>48207184660</v>
      </c>
      <c r="F137" s="103"/>
      <c r="G137" s="132">
        <v>46228326368</v>
      </c>
      <c r="H137" s="103"/>
      <c r="I137" s="103">
        <v>75920</v>
      </c>
      <c r="J137" s="103">
        <v>2218606158</v>
      </c>
      <c r="K137" s="210"/>
      <c r="L137" s="103">
        <v>0</v>
      </c>
      <c r="M137" s="103">
        <v>0</v>
      </c>
      <c r="N137" s="103"/>
      <c r="O137" s="103">
        <v>1779401</v>
      </c>
      <c r="P137" s="103"/>
      <c r="Q137" s="93" t="s">
        <v>705</v>
      </c>
      <c r="R137" s="103"/>
      <c r="S137" s="103">
        <v>50425790818</v>
      </c>
      <c r="T137" s="103"/>
      <c r="U137" s="132">
        <v>55788379814</v>
      </c>
      <c r="V137" s="210"/>
      <c r="W137" s="12">
        <f>U137/درآمدها!$J$5</f>
        <v>4.5803079401695963E-3</v>
      </c>
      <c r="X137" s="123"/>
      <c r="Y137" s="83">
        <f t="shared" si="3"/>
        <v>-1152610</v>
      </c>
    </row>
    <row r="138" spans="1:25">
      <c r="A138" s="208" t="s">
        <v>179</v>
      </c>
      <c r="B138" s="209"/>
      <c r="C138" s="103">
        <v>5887117</v>
      </c>
      <c r="D138" s="103"/>
      <c r="E138" s="103">
        <v>114285736628</v>
      </c>
      <c r="F138" s="103"/>
      <c r="G138" s="132">
        <v>127341449113</v>
      </c>
      <c r="H138" s="103"/>
      <c r="I138" s="103">
        <v>263117</v>
      </c>
      <c r="J138" s="103">
        <v>6224627141</v>
      </c>
      <c r="K138" s="210"/>
      <c r="L138" s="103">
        <v>0</v>
      </c>
      <c r="M138" s="103">
        <v>0</v>
      </c>
      <c r="N138" s="103"/>
      <c r="O138" s="103">
        <v>6150234</v>
      </c>
      <c r="P138" s="103"/>
      <c r="Q138" s="93" t="s">
        <v>706</v>
      </c>
      <c r="R138" s="103"/>
      <c r="S138" s="103">
        <v>120510363769</v>
      </c>
      <c r="T138" s="103"/>
      <c r="U138" s="132">
        <v>149845319042</v>
      </c>
      <c r="V138" s="210"/>
      <c r="W138" s="12">
        <f>U138/درآمدها!$J$5</f>
        <v>1.2302520827699026E-2</v>
      </c>
      <c r="X138" s="123"/>
      <c r="Y138" s="83">
        <f t="shared" si="3"/>
        <v>-5784368</v>
      </c>
    </row>
    <row r="139" spans="1:25">
      <c r="A139" s="208" t="s">
        <v>181</v>
      </c>
      <c r="B139" s="209"/>
      <c r="C139" s="103">
        <v>578184</v>
      </c>
      <c r="D139" s="103"/>
      <c r="E139" s="103">
        <v>27543248438</v>
      </c>
      <c r="F139" s="103"/>
      <c r="G139" s="132">
        <v>33490321532</v>
      </c>
      <c r="H139" s="103"/>
      <c r="I139" s="103">
        <v>25813</v>
      </c>
      <c r="J139" s="103">
        <v>1548608879</v>
      </c>
      <c r="K139" s="210"/>
      <c r="L139" s="103">
        <v>0</v>
      </c>
      <c r="M139" s="103">
        <v>0</v>
      </c>
      <c r="N139" s="103"/>
      <c r="O139" s="103">
        <v>603997</v>
      </c>
      <c r="P139" s="103"/>
      <c r="Q139" s="93" t="s">
        <v>707</v>
      </c>
      <c r="R139" s="103"/>
      <c r="S139" s="103">
        <v>29091857317</v>
      </c>
      <c r="T139" s="103"/>
      <c r="U139" s="132">
        <v>36864757579</v>
      </c>
      <c r="V139" s="210"/>
      <c r="W139" s="12">
        <f>U139/درآمدها!$J$5</f>
        <v>3.0266507544129805E-3</v>
      </c>
      <c r="X139" s="123"/>
      <c r="Y139" s="83">
        <f t="shared" si="3"/>
        <v>766466</v>
      </c>
    </row>
    <row r="140" spans="1:25">
      <c r="A140" s="208" t="s">
        <v>436</v>
      </c>
      <c r="B140" s="209"/>
      <c r="C140" s="103">
        <v>1789775</v>
      </c>
      <c r="D140" s="103"/>
      <c r="E140" s="103">
        <v>48630733868</v>
      </c>
      <c r="F140" s="103"/>
      <c r="G140" s="132">
        <v>47111252213</v>
      </c>
      <c r="H140" s="103"/>
      <c r="I140" s="103">
        <v>82037</v>
      </c>
      <c r="J140" s="103">
        <v>2282332024</v>
      </c>
      <c r="K140" s="210"/>
      <c r="L140" s="103">
        <v>0</v>
      </c>
      <c r="M140" s="103">
        <v>0</v>
      </c>
      <c r="N140" s="103"/>
      <c r="O140" s="103">
        <v>1871812</v>
      </c>
      <c r="P140" s="103"/>
      <c r="Q140" s="93" t="s">
        <v>708</v>
      </c>
      <c r="R140" s="103"/>
      <c r="S140" s="103">
        <v>50913065892</v>
      </c>
      <c r="T140" s="103"/>
      <c r="U140" s="132">
        <v>52433813575</v>
      </c>
      <c r="V140" s="210"/>
      <c r="W140" s="12">
        <f>U140/درآمدها!$J$5</f>
        <v>4.3048931238307145E-3</v>
      </c>
      <c r="X140" s="123"/>
      <c r="Y140" s="83">
        <f t="shared" si="3"/>
        <v>-9246652</v>
      </c>
    </row>
    <row r="141" spans="1:25">
      <c r="A141" s="208" t="s">
        <v>493</v>
      </c>
      <c r="B141" s="209"/>
      <c r="C141" s="103">
        <v>1880498</v>
      </c>
      <c r="D141" s="103"/>
      <c r="E141" s="103">
        <v>33390076484</v>
      </c>
      <c r="F141" s="103"/>
      <c r="G141" s="132">
        <v>25702999260</v>
      </c>
      <c r="H141" s="103"/>
      <c r="I141" s="103">
        <v>145761</v>
      </c>
      <c r="J141" s="103">
        <v>2196833529</v>
      </c>
      <c r="K141" s="210"/>
      <c r="L141" s="103">
        <v>0</v>
      </c>
      <c r="M141" s="103">
        <v>0</v>
      </c>
      <c r="N141" s="103"/>
      <c r="O141" s="103">
        <v>2026259</v>
      </c>
      <c r="P141" s="103"/>
      <c r="Q141" s="93" t="s">
        <v>709</v>
      </c>
      <c r="R141" s="103"/>
      <c r="S141" s="103">
        <v>35586910013</v>
      </c>
      <c r="T141" s="103"/>
      <c r="U141" s="132">
        <v>31079148573</v>
      </c>
      <c r="V141" s="210"/>
      <c r="W141" s="12">
        <f>U141/درآمدها!$J$5</f>
        <v>2.5516437555137507E-3</v>
      </c>
      <c r="X141" s="123"/>
      <c r="Y141" s="83">
        <f t="shared" si="3"/>
        <v>-7284135</v>
      </c>
    </row>
    <row r="142" spans="1:25">
      <c r="A142" s="208" t="s">
        <v>437</v>
      </c>
      <c r="B142" s="209"/>
      <c r="C142" s="103">
        <v>1575665</v>
      </c>
      <c r="D142" s="103"/>
      <c r="E142" s="103">
        <v>26889422327</v>
      </c>
      <c r="F142" s="103"/>
      <c r="G142" s="132">
        <v>52329741995</v>
      </c>
      <c r="H142" s="103"/>
      <c r="I142" s="103">
        <v>105126</v>
      </c>
      <c r="J142" s="103">
        <v>3346082730</v>
      </c>
      <c r="K142" s="210"/>
      <c r="L142" s="103">
        <v>0</v>
      </c>
      <c r="M142" s="103">
        <v>0</v>
      </c>
      <c r="N142" s="103"/>
      <c r="O142" s="103">
        <v>1680791</v>
      </c>
      <c r="P142" s="103"/>
      <c r="Q142" s="93" t="s">
        <v>710</v>
      </c>
      <c r="R142" s="103"/>
      <c r="S142" s="103">
        <v>30235505057</v>
      </c>
      <c r="T142" s="103"/>
      <c r="U142" s="132">
        <v>55921351129</v>
      </c>
      <c r="V142" s="210"/>
      <c r="W142" s="12">
        <f>U142/درآمدها!$J$5</f>
        <v>4.5912250804762316E-3</v>
      </c>
      <c r="X142" s="123"/>
      <c r="Y142" s="83">
        <f t="shared" si="3"/>
        <v>27859971</v>
      </c>
    </row>
    <row r="143" spans="1:25">
      <c r="A143" s="208" t="s">
        <v>207</v>
      </c>
      <c r="B143" s="209"/>
      <c r="C143" s="103">
        <v>3102949</v>
      </c>
      <c r="D143" s="103"/>
      <c r="E143" s="103">
        <v>22576125906</v>
      </c>
      <c r="F143" s="103"/>
      <c r="G143" s="132">
        <v>24675891632</v>
      </c>
      <c r="H143" s="103"/>
      <c r="I143" s="103">
        <v>265831</v>
      </c>
      <c r="J143" s="103">
        <v>2263017964</v>
      </c>
      <c r="K143" s="210"/>
      <c r="L143" s="103">
        <v>0</v>
      </c>
      <c r="M143" s="103">
        <v>0</v>
      </c>
      <c r="N143" s="103"/>
      <c r="O143" s="103">
        <v>3368780</v>
      </c>
      <c r="P143" s="103"/>
      <c r="Q143" s="93" t="s">
        <v>711</v>
      </c>
      <c r="R143" s="103"/>
      <c r="S143" s="103">
        <v>24839143870</v>
      </c>
      <c r="T143" s="103"/>
      <c r="U143" s="132">
        <v>28866102245</v>
      </c>
      <c r="V143" s="210"/>
      <c r="W143" s="12">
        <f>U143/درآمدها!$J$5</f>
        <v>2.3699494008489132E-3</v>
      </c>
      <c r="X143" s="123"/>
      <c r="Y143" s="83">
        <f t="shared" si="3"/>
        <v>4542101</v>
      </c>
    </row>
    <row r="144" spans="1:25">
      <c r="A144" s="208" t="s">
        <v>438</v>
      </c>
      <c r="B144" s="209"/>
      <c r="C144" s="103">
        <v>7202042</v>
      </c>
      <c r="D144" s="103"/>
      <c r="E144" s="103">
        <v>17604929671</v>
      </c>
      <c r="F144" s="103"/>
      <c r="G144" s="132">
        <v>19329812598</v>
      </c>
      <c r="H144" s="103"/>
      <c r="I144" s="103">
        <v>299621</v>
      </c>
      <c r="J144" s="103">
        <v>843568860</v>
      </c>
      <c r="K144" s="210"/>
      <c r="L144" s="103">
        <v>0</v>
      </c>
      <c r="M144" s="103">
        <v>0</v>
      </c>
      <c r="N144" s="103"/>
      <c r="O144" s="103">
        <v>7501663</v>
      </c>
      <c r="P144" s="103"/>
      <c r="Q144" s="93" t="s">
        <v>712</v>
      </c>
      <c r="R144" s="103"/>
      <c r="S144" s="103">
        <v>18448498531</v>
      </c>
      <c r="T144" s="103"/>
      <c r="U144" s="132">
        <v>21013905204</v>
      </c>
      <c r="V144" s="210"/>
      <c r="W144" s="12">
        <f>U144/درآمدها!$J$5</f>
        <v>1.7252724882986937E-3</v>
      </c>
      <c r="X144" s="123"/>
      <c r="Y144" s="83">
        <f t="shared" si="3"/>
        <v>-679911</v>
      </c>
    </row>
    <row r="145" spans="1:25">
      <c r="A145" s="208" t="s">
        <v>510</v>
      </c>
      <c r="B145" s="209"/>
      <c r="C145" s="103">
        <v>2576501</v>
      </c>
      <c r="D145" s="103"/>
      <c r="E145" s="103">
        <v>3712840007</v>
      </c>
      <c r="F145" s="103"/>
      <c r="G145" s="132">
        <v>4387285616</v>
      </c>
      <c r="H145" s="103"/>
      <c r="I145" s="103">
        <v>58177</v>
      </c>
      <c r="J145" s="103">
        <v>99945912</v>
      </c>
      <c r="K145" s="210"/>
      <c r="L145" s="103">
        <v>0</v>
      </c>
      <c r="M145" s="103">
        <v>0</v>
      </c>
      <c r="N145" s="103"/>
      <c r="O145" s="103">
        <v>2634678</v>
      </c>
      <c r="P145" s="103"/>
      <c r="Q145" s="93" t="s">
        <v>713</v>
      </c>
      <c r="R145" s="103"/>
      <c r="S145" s="103">
        <v>3812785919</v>
      </c>
      <c r="T145" s="103"/>
      <c r="U145" s="132">
        <v>4350161769</v>
      </c>
      <c r="V145" s="210"/>
      <c r="W145" s="12">
        <f>U145/درآمدها!$J$5</f>
        <v>3.5715467195863521E-4</v>
      </c>
      <c r="X145" s="123"/>
      <c r="Y145" s="83">
        <f t="shared" si="3"/>
        <v>-6682523</v>
      </c>
    </row>
    <row r="146" spans="1:25">
      <c r="A146" s="208" t="s">
        <v>221</v>
      </c>
      <c r="B146" s="209"/>
      <c r="C146" s="103">
        <v>16666278</v>
      </c>
      <c r="D146" s="103"/>
      <c r="E146" s="103">
        <v>24892120824</v>
      </c>
      <c r="F146" s="103"/>
      <c r="G146" s="132">
        <v>25844697291</v>
      </c>
      <c r="H146" s="103"/>
      <c r="I146" s="103">
        <v>12667400</v>
      </c>
      <c r="J146" s="103">
        <v>20579112340</v>
      </c>
      <c r="K146" s="210"/>
      <c r="L146" s="103">
        <v>0</v>
      </c>
      <c r="M146" s="103">
        <v>0</v>
      </c>
      <c r="N146" s="103"/>
      <c r="O146" s="103">
        <v>29333678</v>
      </c>
      <c r="P146" s="103"/>
      <c r="Q146" s="93" t="s">
        <v>714</v>
      </c>
      <c r="R146" s="103"/>
      <c r="S146" s="103">
        <v>45471233164</v>
      </c>
      <c r="T146" s="103"/>
      <c r="U146" s="132">
        <v>46508832476</v>
      </c>
      <c r="V146" s="210"/>
      <c r="W146" s="12">
        <f>U146/درآمدها!$J$5</f>
        <v>3.8184434713478123E-3</v>
      </c>
      <c r="X146" s="123"/>
      <c r="Y146" s="83">
        <f t="shared" si="3"/>
        <v>-17242986</v>
      </c>
    </row>
    <row r="147" spans="1:25">
      <c r="A147" s="208" t="s">
        <v>209</v>
      </c>
      <c r="B147" s="209"/>
      <c r="C147" s="103">
        <v>9773052</v>
      </c>
      <c r="D147" s="103"/>
      <c r="E147" s="103">
        <v>51752775281</v>
      </c>
      <c r="F147" s="103"/>
      <c r="G147" s="132">
        <v>50711790223</v>
      </c>
      <c r="H147" s="103"/>
      <c r="I147" s="103">
        <v>574880</v>
      </c>
      <c r="J147" s="103">
        <v>3326168729</v>
      </c>
      <c r="K147" s="210"/>
      <c r="L147" s="103">
        <v>3540000</v>
      </c>
      <c r="M147" s="103">
        <v>19917183421</v>
      </c>
      <c r="N147" s="103"/>
      <c r="O147" s="103">
        <v>6807932</v>
      </c>
      <c r="P147" s="103"/>
      <c r="Q147" s="93" t="s">
        <v>715</v>
      </c>
      <c r="R147" s="103"/>
      <c r="S147" s="103">
        <v>36245860264</v>
      </c>
      <c r="T147" s="103"/>
      <c r="U147" s="132">
        <v>36950139437</v>
      </c>
      <c r="V147" s="210"/>
      <c r="W147" s="12">
        <f>U147/درآمدها!$J$5</f>
        <v>3.0336607303873267E-3</v>
      </c>
      <c r="X147" s="123"/>
      <c r="Y147" s="83">
        <f>O151-(C154+I147-L147)</f>
        <v>7896155</v>
      </c>
    </row>
    <row r="148" spans="1:25">
      <c r="A148" s="208" t="s">
        <v>188</v>
      </c>
      <c r="B148" s="209"/>
      <c r="C148" s="103">
        <v>1368581</v>
      </c>
      <c r="D148" s="103"/>
      <c r="E148" s="103">
        <v>26443366369</v>
      </c>
      <c r="F148" s="103"/>
      <c r="G148" s="132">
        <v>36418923739</v>
      </c>
      <c r="H148" s="103"/>
      <c r="I148" s="103">
        <v>54863</v>
      </c>
      <c r="J148" s="103">
        <v>1639785932</v>
      </c>
      <c r="K148" s="210"/>
      <c r="L148" s="103">
        <v>0</v>
      </c>
      <c r="M148" s="103">
        <v>0</v>
      </c>
      <c r="N148" s="103"/>
      <c r="O148" s="103">
        <v>1423444</v>
      </c>
      <c r="P148" s="103"/>
      <c r="Q148" s="93" t="s">
        <v>558</v>
      </c>
      <c r="R148" s="103"/>
      <c r="S148" s="103">
        <v>28083152301</v>
      </c>
      <c r="T148" s="103"/>
      <c r="U148" s="132">
        <v>44430199560</v>
      </c>
      <c r="V148" s="210"/>
      <c r="W148" s="12">
        <f>U148/درآمدها!$J$5</f>
        <v>3.6477846552718618E-3</v>
      </c>
      <c r="X148" s="123"/>
      <c r="Y148" s="83">
        <f>O152-(C155+I148-L148)</f>
        <v>4922756</v>
      </c>
    </row>
    <row r="149" spans="1:25">
      <c r="A149" s="208" t="s">
        <v>511</v>
      </c>
      <c r="B149" s="209"/>
      <c r="C149" s="103">
        <v>2000000</v>
      </c>
      <c r="D149" s="103"/>
      <c r="E149" s="103">
        <v>80336879712</v>
      </c>
      <c r="F149" s="103"/>
      <c r="G149" s="132">
        <v>66601350000</v>
      </c>
      <c r="H149" s="103"/>
      <c r="I149" s="103">
        <v>0</v>
      </c>
      <c r="J149" s="103">
        <v>0</v>
      </c>
      <c r="K149" s="210"/>
      <c r="L149" s="103">
        <v>0</v>
      </c>
      <c r="M149" s="103">
        <v>0</v>
      </c>
      <c r="N149" s="103"/>
      <c r="O149" s="103">
        <v>2000000</v>
      </c>
      <c r="P149" s="103"/>
      <c r="Q149" s="93" t="s">
        <v>514</v>
      </c>
      <c r="R149" s="103"/>
      <c r="S149" s="103">
        <v>80336879712</v>
      </c>
      <c r="T149" s="103"/>
      <c r="U149" s="132">
        <v>66601350000</v>
      </c>
      <c r="V149" s="210"/>
      <c r="W149" s="12">
        <f>U149/درآمدها!$J$5</f>
        <v>5.4680686775288173E-3</v>
      </c>
      <c r="X149" s="123"/>
      <c r="Y149" s="83"/>
    </row>
    <row r="150" spans="1:25">
      <c r="A150" s="208" t="s">
        <v>157</v>
      </c>
      <c r="B150" s="209"/>
      <c r="C150" s="103">
        <v>1803734</v>
      </c>
      <c r="D150" s="103"/>
      <c r="E150" s="103">
        <v>43648617209</v>
      </c>
      <c r="F150" s="103"/>
      <c r="G150" s="132">
        <v>33923593733</v>
      </c>
      <c r="H150" s="103"/>
      <c r="I150" s="103">
        <v>52166</v>
      </c>
      <c r="J150" s="103">
        <v>1075050766</v>
      </c>
      <c r="K150" s="210"/>
      <c r="L150" s="103">
        <v>0</v>
      </c>
      <c r="M150" s="103">
        <v>0</v>
      </c>
      <c r="N150" s="103"/>
      <c r="O150" s="103">
        <v>1855900</v>
      </c>
      <c r="P150" s="103"/>
      <c r="Q150" s="93" t="s">
        <v>716</v>
      </c>
      <c r="R150" s="103"/>
      <c r="S150" s="103">
        <v>44723667975</v>
      </c>
      <c r="T150" s="103"/>
      <c r="U150" s="132">
        <v>37764230878</v>
      </c>
      <c r="V150" s="210"/>
      <c r="W150" s="12">
        <f>U150/درآمدها!$J$5</f>
        <v>3.1004988336566508E-3</v>
      </c>
      <c r="X150" s="123"/>
      <c r="Y150" s="83">
        <f>O154-(C158+I150-L150)</f>
        <v>367848</v>
      </c>
    </row>
    <row r="151" spans="1:25">
      <c r="A151" s="208" t="s">
        <v>162</v>
      </c>
      <c r="B151" s="209"/>
      <c r="C151" s="103">
        <v>8624346</v>
      </c>
      <c r="D151" s="103"/>
      <c r="E151" s="103">
        <v>37817292593</v>
      </c>
      <c r="F151" s="103"/>
      <c r="G151" s="132">
        <v>46894480344</v>
      </c>
      <c r="H151" s="103"/>
      <c r="I151" s="103">
        <v>179826</v>
      </c>
      <c r="J151" s="103">
        <v>1174234316</v>
      </c>
      <c r="K151" s="210"/>
      <c r="L151" s="103">
        <v>0</v>
      </c>
      <c r="M151" s="103">
        <v>0</v>
      </c>
      <c r="N151" s="103"/>
      <c r="O151" s="103">
        <v>8804172</v>
      </c>
      <c r="P151" s="103"/>
      <c r="Q151" s="93" t="s">
        <v>717</v>
      </c>
      <c r="R151" s="103"/>
      <c r="S151" s="103">
        <v>38991526909</v>
      </c>
      <c r="T151" s="103"/>
      <c r="U151" s="132">
        <v>59949742162</v>
      </c>
      <c r="V151" s="210"/>
      <c r="W151" s="12">
        <f>U151/درآمدها!$J$5</f>
        <v>4.9219619023031947E-3</v>
      </c>
      <c r="X151" s="123"/>
      <c r="Y151" s="83" t="e">
        <f>O155-(#REF!+I151-L151)</f>
        <v>#REF!</v>
      </c>
    </row>
    <row r="152" spans="1:25">
      <c r="A152" s="208" t="s">
        <v>139</v>
      </c>
      <c r="B152" s="209"/>
      <c r="C152" s="103">
        <v>6431486</v>
      </c>
      <c r="D152" s="103"/>
      <c r="E152" s="103">
        <v>27920072790</v>
      </c>
      <c r="F152" s="103"/>
      <c r="G152" s="132">
        <v>30022554823</v>
      </c>
      <c r="H152" s="103"/>
      <c r="I152" s="103">
        <v>291092</v>
      </c>
      <c r="J152" s="103">
        <v>1463998923</v>
      </c>
      <c r="K152" s="210"/>
      <c r="L152" s="103">
        <v>0</v>
      </c>
      <c r="M152" s="103">
        <v>0</v>
      </c>
      <c r="N152" s="103"/>
      <c r="O152" s="103">
        <v>6722578</v>
      </c>
      <c r="P152" s="103"/>
      <c r="Q152" s="93" t="s">
        <v>718</v>
      </c>
      <c r="R152" s="103"/>
      <c r="S152" s="103">
        <v>29384071713</v>
      </c>
      <c r="T152" s="103"/>
      <c r="U152" s="132">
        <v>32878287015</v>
      </c>
      <c r="V152" s="210"/>
      <c r="W152" s="12">
        <f>U152/درآمدها!$J$5</f>
        <v>2.6993556646753244E-3</v>
      </c>
      <c r="X152" s="123"/>
      <c r="Y152" s="83">
        <f t="shared" ref="Y152:Y159" si="4">O156-(C159+I152-L152)</f>
        <v>1068601</v>
      </c>
    </row>
    <row r="153" spans="1:25">
      <c r="A153" s="208" t="s">
        <v>512</v>
      </c>
      <c r="B153" s="209"/>
      <c r="C153" s="132">
        <v>4155427</v>
      </c>
      <c r="D153" s="103"/>
      <c r="E153" s="103">
        <v>50685082161</v>
      </c>
      <c r="F153" s="103"/>
      <c r="G153" s="132">
        <v>39241670993</v>
      </c>
      <c r="H153" s="103"/>
      <c r="I153" s="103">
        <v>193485</v>
      </c>
      <c r="J153" s="103">
        <v>2042179921</v>
      </c>
      <c r="K153" s="210"/>
      <c r="L153" s="103">
        <v>0</v>
      </c>
      <c r="M153" s="103">
        <v>0</v>
      </c>
      <c r="N153" s="103"/>
      <c r="O153" s="103">
        <v>4348912</v>
      </c>
      <c r="P153" s="103"/>
      <c r="Q153" s="93" t="s">
        <v>719</v>
      </c>
      <c r="R153" s="103"/>
      <c r="S153" s="103">
        <v>52727262082</v>
      </c>
      <c r="T153" s="103"/>
      <c r="U153" s="132">
        <v>43230359739</v>
      </c>
      <c r="V153" s="210"/>
      <c r="W153" s="12">
        <f>U153/درآمدها!$J$5</f>
        <v>3.5492760433103645E-3</v>
      </c>
      <c r="X153" s="123"/>
      <c r="Y153" s="83">
        <f t="shared" si="4"/>
        <v>19872928</v>
      </c>
    </row>
    <row r="154" spans="1:25">
      <c r="A154" s="208" t="s">
        <v>201</v>
      </c>
      <c r="B154" s="209"/>
      <c r="C154" s="103">
        <v>3873137</v>
      </c>
      <c r="D154" s="103"/>
      <c r="E154" s="103">
        <v>29269928192</v>
      </c>
      <c r="F154" s="103"/>
      <c r="G154" s="132">
        <v>30685231926</v>
      </c>
      <c r="H154" s="103"/>
      <c r="I154" s="103">
        <v>174488</v>
      </c>
      <c r="J154" s="103">
        <v>1478202774</v>
      </c>
      <c r="K154" s="210"/>
      <c r="L154" s="103">
        <v>0</v>
      </c>
      <c r="M154" s="103">
        <v>0</v>
      </c>
      <c r="N154" s="103"/>
      <c r="O154" s="103">
        <v>4047625</v>
      </c>
      <c r="P154" s="103"/>
      <c r="Q154" s="93" t="s">
        <v>720</v>
      </c>
      <c r="R154" s="103"/>
      <c r="S154" s="103">
        <v>30748130966</v>
      </c>
      <c r="T154" s="103"/>
      <c r="U154" s="132">
        <v>32912570546</v>
      </c>
      <c r="V154" s="210"/>
      <c r="W154" s="12">
        <f>U154/درآمدها!$J$5</f>
        <v>2.7021703929355802E-3</v>
      </c>
      <c r="X154" s="123"/>
      <c r="Y154" s="83">
        <f t="shared" si="4"/>
        <v>-140821</v>
      </c>
    </row>
    <row r="155" spans="1:25">
      <c r="A155" s="208" t="s">
        <v>119</v>
      </c>
      <c r="B155" s="209"/>
      <c r="C155" s="103">
        <v>1744959</v>
      </c>
      <c r="D155" s="103"/>
      <c r="E155" s="103">
        <v>42750416578</v>
      </c>
      <c r="F155" s="103"/>
      <c r="G155" s="132">
        <v>45879548271</v>
      </c>
      <c r="H155" s="103"/>
      <c r="I155" s="103">
        <v>29745</v>
      </c>
      <c r="J155" s="103">
        <v>886618131</v>
      </c>
      <c r="K155" s="210"/>
      <c r="L155" s="103">
        <v>662000</v>
      </c>
      <c r="M155" s="103">
        <v>19866864671</v>
      </c>
      <c r="N155" s="103"/>
      <c r="O155" s="103">
        <v>1112704</v>
      </c>
      <c r="P155" s="103"/>
      <c r="Q155" s="93" t="s">
        <v>721</v>
      </c>
      <c r="R155" s="103"/>
      <c r="S155" s="103">
        <v>27384396752</v>
      </c>
      <c r="T155" s="103"/>
      <c r="U155" s="132">
        <v>32917042320</v>
      </c>
      <c r="V155" s="210"/>
      <c r="W155" s="12">
        <f>U155/درآمدها!$J$5</f>
        <v>2.7025375321503616E-3</v>
      </c>
      <c r="X155" s="123"/>
      <c r="Y155" s="83">
        <f t="shared" si="4"/>
        <v>-1448454</v>
      </c>
    </row>
    <row r="156" spans="1:25">
      <c r="A156" s="208" t="s">
        <v>546</v>
      </c>
      <c r="B156" s="209"/>
      <c r="C156" s="103">
        <v>251437</v>
      </c>
      <c r="D156" s="103"/>
      <c r="E156" s="103">
        <v>3874771475</v>
      </c>
      <c r="F156" s="103"/>
      <c r="G156" s="132">
        <v>3476678616</v>
      </c>
      <c r="H156" s="103"/>
      <c r="I156" s="103">
        <v>1108256</v>
      </c>
      <c r="J156" s="103">
        <v>17046262074</v>
      </c>
      <c r="K156" s="210"/>
      <c r="L156" s="103">
        <v>0</v>
      </c>
      <c r="M156" s="103">
        <v>0</v>
      </c>
      <c r="N156" s="103"/>
      <c r="O156" s="103">
        <v>1359693</v>
      </c>
      <c r="P156" s="103"/>
      <c r="Q156" s="93" t="s">
        <v>695</v>
      </c>
      <c r="R156" s="103"/>
      <c r="S156" s="103">
        <v>20921033549</v>
      </c>
      <c r="T156" s="103"/>
      <c r="U156" s="132">
        <v>20557878998</v>
      </c>
      <c r="V156" s="210"/>
      <c r="W156" s="12">
        <f>U156/درآمدها!$J$5</f>
        <v>1.6878320668483641E-3</v>
      </c>
      <c r="X156" s="123"/>
      <c r="Y156" s="83">
        <f t="shared" si="4"/>
        <v>-3571379</v>
      </c>
    </row>
    <row r="157" spans="1:25">
      <c r="A157" s="208" t="s">
        <v>103</v>
      </c>
      <c r="B157" s="209"/>
      <c r="C157" s="132">
        <v>12872974</v>
      </c>
      <c r="D157" s="103"/>
      <c r="E157" s="103">
        <v>42508803135</v>
      </c>
      <c r="F157" s="103"/>
      <c r="G157" s="132">
        <v>36981537639</v>
      </c>
      <c r="H157" s="103"/>
      <c r="I157" s="103">
        <v>10138534</v>
      </c>
      <c r="J157" s="103">
        <v>30064492187</v>
      </c>
      <c r="K157" s="210"/>
      <c r="L157" s="103">
        <v>0</v>
      </c>
      <c r="M157" s="103">
        <v>0</v>
      </c>
      <c r="N157" s="103"/>
      <c r="O157" s="103">
        <v>23011508</v>
      </c>
      <c r="P157" s="103"/>
      <c r="Q157" s="93" t="s">
        <v>722</v>
      </c>
      <c r="R157" s="103"/>
      <c r="S157" s="103">
        <v>72573295322</v>
      </c>
      <c r="T157" s="103"/>
      <c r="U157" s="132">
        <v>64620715418</v>
      </c>
      <c r="V157" s="210"/>
      <c r="W157" s="12">
        <f>U157/درآمدها!$J$5</f>
        <v>5.3054556686413911E-3</v>
      </c>
      <c r="X157" s="123"/>
      <c r="Y157" s="83">
        <f t="shared" si="4"/>
        <v>-15318008</v>
      </c>
    </row>
    <row r="158" spans="1:25" ht="40.200000000000003" customHeight="1">
      <c r="A158" s="208" t="s">
        <v>147</v>
      </c>
      <c r="B158" s="209"/>
      <c r="C158" s="103">
        <v>3627611</v>
      </c>
      <c r="D158" s="103"/>
      <c r="E158" s="103">
        <v>29946388609</v>
      </c>
      <c r="F158" s="103"/>
      <c r="G158" s="132">
        <v>28090948110</v>
      </c>
      <c r="H158" s="103"/>
      <c r="I158" s="103">
        <v>159915</v>
      </c>
      <c r="J158" s="103">
        <v>1344515612</v>
      </c>
      <c r="K158" s="210"/>
      <c r="L158" s="103">
        <v>0</v>
      </c>
      <c r="M158" s="103">
        <v>0</v>
      </c>
      <c r="N158" s="103"/>
      <c r="O158" s="103">
        <v>3787526</v>
      </c>
      <c r="P158" s="103"/>
      <c r="Q158" s="93" t="s">
        <v>595</v>
      </c>
      <c r="R158" s="103"/>
      <c r="S158" s="103">
        <v>31290904221</v>
      </c>
      <c r="T158" s="103"/>
      <c r="U158" s="132">
        <v>29894022353</v>
      </c>
      <c r="V158" s="210"/>
      <c r="W158" s="12">
        <f>U158/درآمدها!$J$5</f>
        <v>2.4543431518097695E-3</v>
      </c>
      <c r="X158" s="123"/>
      <c r="Y158" s="83">
        <f t="shared" si="4"/>
        <v>1960065</v>
      </c>
    </row>
    <row r="159" spans="1:25">
      <c r="A159" s="208" t="s">
        <v>581</v>
      </c>
      <c r="B159" s="209"/>
      <c r="C159" s="103">
        <v>0</v>
      </c>
      <c r="D159" s="103"/>
      <c r="E159" s="103">
        <v>0</v>
      </c>
      <c r="F159" s="103"/>
      <c r="G159" s="132">
        <v>0</v>
      </c>
      <c r="H159" s="103"/>
      <c r="I159" s="103">
        <v>698291</v>
      </c>
      <c r="J159" s="103">
        <v>26317085464</v>
      </c>
      <c r="K159" s="210"/>
      <c r="L159" s="103">
        <v>0</v>
      </c>
      <c r="M159" s="103">
        <v>0</v>
      </c>
      <c r="N159" s="103"/>
      <c r="O159" s="103">
        <v>698291</v>
      </c>
      <c r="P159" s="103"/>
      <c r="Q159" s="93" t="s">
        <v>723</v>
      </c>
      <c r="R159" s="103"/>
      <c r="S159" s="103">
        <v>26317085464</v>
      </c>
      <c r="T159" s="103"/>
      <c r="U159" s="132">
        <v>25474797390</v>
      </c>
      <c r="V159" s="210"/>
      <c r="W159" s="12">
        <f>U159/درآمدها!$J$5</f>
        <v>2.0915182901645665E-3</v>
      </c>
      <c r="X159" s="123"/>
      <c r="Y159" s="83">
        <f t="shared" si="4"/>
        <v>324767</v>
      </c>
    </row>
    <row r="160" spans="1:25">
      <c r="A160" s="208" t="s">
        <v>216</v>
      </c>
      <c r="B160" s="209"/>
      <c r="C160" s="103">
        <v>2945095</v>
      </c>
      <c r="D160" s="103"/>
      <c r="E160" s="103">
        <v>16820010585</v>
      </c>
      <c r="F160" s="103"/>
      <c r="G160" s="132">
        <v>13701035488</v>
      </c>
      <c r="H160" s="103"/>
      <c r="I160" s="103">
        <v>146689</v>
      </c>
      <c r="J160" s="103">
        <v>806276871</v>
      </c>
      <c r="K160" s="210"/>
      <c r="L160" s="103">
        <v>0</v>
      </c>
      <c r="M160" s="103">
        <v>0</v>
      </c>
      <c r="N160" s="103"/>
      <c r="O160" s="103">
        <v>3091784</v>
      </c>
      <c r="P160" s="103"/>
      <c r="Q160" s="93" t="s">
        <v>553</v>
      </c>
      <c r="R160" s="103"/>
      <c r="S160" s="103">
        <v>17626287456</v>
      </c>
      <c r="T160" s="103"/>
      <c r="U160" s="132">
        <v>17610512586</v>
      </c>
      <c r="V160" s="210"/>
      <c r="W160" s="12">
        <f>U160/درآمدها!$J$5</f>
        <v>1.4458489545141893E-3</v>
      </c>
      <c r="X160" s="123"/>
      <c r="Y160" s="83" t="e">
        <f>O164-(#REF!+I160-L160)</f>
        <v>#REF!</v>
      </c>
    </row>
    <row r="161" spans="1:25">
      <c r="A161" s="208" t="s">
        <v>547</v>
      </c>
      <c r="B161" s="209"/>
      <c r="C161" s="103">
        <v>3753859</v>
      </c>
      <c r="D161" s="103"/>
      <c r="E161" s="103">
        <v>32065035117</v>
      </c>
      <c r="F161" s="103"/>
      <c r="G161" s="132">
        <v>27762535133</v>
      </c>
      <c r="H161" s="103"/>
      <c r="I161" s="103">
        <v>171265</v>
      </c>
      <c r="J161" s="103">
        <v>1379735195</v>
      </c>
      <c r="K161" s="210"/>
      <c r="L161" s="103">
        <v>0</v>
      </c>
      <c r="M161" s="103">
        <v>0</v>
      </c>
      <c r="N161" s="103"/>
      <c r="O161" s="103">
        <v>3925124</v>
      </c>
      <c r="P161" s="103"/>
      <c r="Q161" s="93" t="s">
        <v>724</v>
      </c>
      <c r="R161" s="103"/>
      <c r="S161" s="103">
        <v>33444770312</v>
      </c>
      <c r="T161" s="103"/>
      <c r="U161" s="132">
        <v>33399147029</v>
      </c>
      <c r="V161" s="210"/>
      <c r="W161" s="12">
        <f>U161/درآمدها!$J$5</f>
        <v>2.7421190370083273E-3</v>
      </c>
      <c r="X161" s="123"/>
      <c r="Y161" s="83">
        <f t="shared" ref="Y161:Y168" si="5">O165-(C167+I161-L161)</f>
        <v>-7009784</v>
      </c>
    </row>
    <row r="162" spans="1:25">
      <c r="A162" s="208" t="s">
        <v>100</v>
      </c>
      <c r="B162" s="209"/>
      <c r="C162" s="103">
        <v>2779000</v>
      </c>
      <c r="D162" s="103"/>
      <c r="E162" s="103">
        <v>27670068190</v>
      </c>
      <c r="F162" s="103"/>
      <c r="G162" s="132">
        <v>24945058500</v>
      </c>
      <c r="H162" s="103"/>
      <c r="I162" s="103">
        <v>120895</v>
      </c>
      <c r="J162" s="103">
        <v>1180283716</v>
      </c>
      <c r="K162" s="210"/>
      <c r="L162" s="103">
        <v>0</v>
      </c>
      <c r="M162" s="103">
        <v>0</v>
      </c>
      <c r="N162" s="103"/>
      <c r="O162" s="103">
        <v>2899895</v>
      </c>
      <c r="P162" s="103"/>
      <c r="Q162" s="93" t="s">
        <v>719</v>
      </c>
      <c r="R162" s="103"/>
      <c r="S162" s="103">
        <v>28850351906</v>
      </c>
      <c r="T162" s="103"/>
      <c r="U162" s="132">
        <v>28826406250</v>
      </c>
      <c r="V162" s="210"/>
      <c r="W162" s="12">
        <f>U162/درآمدها!$J$5</f>
        <v>2.3666903013429296E-3</v>
      </c>
      <c r="X162" s="123"/>
      <c r="Y162" s="83">
        <f t="shared" si="5"/>
        <v>-1485062</v>
      </c>
    </row>
    <row r="163" spans="1:25">
      <c r="A163" s="208" t="s">
        <v>98</v>
      </c>
      <c r="B163" s="209"/>
      <c r="C163" s="103">
        <v>5554907</v>
      </c>
      <c r="D163" s="103"/>
      <c r="E163" s="103">
        <v>32579395541</v>
      </c>
      <c r="F163" s="103"/>
      <c r="G163" s="132">
        <v>25776020559</v>
      </c>
      <c r="H163" s="103"/>
      <c r="I163" s="103">
        <v>365892</v>
      </c>
      <c r="J163" s="103">
        <v>1916998735</v>
      </c>
      <c r="K163" s="210"/>
      <c r="L163" s="103">
        <v>0</v>
      </c>
      <c r="M163" s="103">
        <v>0</v>
      </c>
      <c r="N163" s="103"/>
      <c r="O163" s="103">
        <v>5920799</v>
      </c>
      <c r="P163" s="103"/>
      <c r="Q163" s="93" t="s">
        <v>725</v>
      </c>
      <c r="R163" s="103"/>
      <c r="S163" s="103">
        <v>34496394276</v>
      </c>
      <c r="T163" s="103"/>
      <c r="U163" s="132">
        <v>31134666605</v>
      </c>
      <c r="V163" s="210"/>
      <c r="W163" s="12">
        <f>U163/درآمدها!$J$5</f>
        <v>2.556201867501229E-3</v>
      </c>
      <c r="X163" s="123"/>
      <c r="Y163" s="83">
        <f t="shared" si="5"/>
        <v>3340370</v>
      </c>
    </row>
    <row r="164" spans="1:25">
      <c r="A164" s="208" t="s">
        <v>146</v>
      </c>
      <c r="B164" s="209"/>
      <c r="C164" s="103">
        <v>9104598</v>
      </c>
      <c r="D164" s="103"/>
      <c r="E164" s="103">
        <v>72213980387</v>
      </c>
      <c r="F164" s="103"/>
      <c r="G164" s="132">
        <v>68964243394</v>
      </c>
      <c r="H164" s="103"/>
      <c r="I164" s="103">
        <v>401267</v>
      </c>
      <c r="J164" s="103">
        <v>3307612987</v>
      </c>
      <c r="K164" s="210"/>
      <c r="L164" s="103">
        <v>0</v>
      </c>
      <c r="M164" s="103">
        <v>0</v>
      </c>
      <c r="N164" s="103"/>
      <c r="O164" s="103">
        <v>9505865</v>
      </c>
      <c r="P164" s="103"/>
      <c r="Q164" s="93" t="s">
        <v>726</v>
      </c>
      <c r="R164" s="103"/>
      <c r="S164" s="103">
        <v>75521593374</v>
      </c>
      <c r="T164" s="103"/>
      <c r="U164" s="132">
        <v>76917343543</v>
      </c>
      <c r="V164" s="210"/>
      <c r="W164" s="12">
        <f>U164/درآمدها!$J$5</f>
        <v>6.3150269024006521E-3</v>
      </c>
      <c r="X164" s="123"/>
      <c r="Y164" s="83">
        <f t="shared" si="5"/>
        <v>-6745982</v>
      </c>
    </row>
    <row r="165" spans="1:25">
      <c r="A165" s="208" t="s">
        <v>156</v>
      </c>
      <c r="B165" s="209"/>
      <c r="C165" s="103">
        <v>779915</v>
      </c>
      <c r="D165" s="103"/>
      <c r="E165" s="103">
        <v>13613256978</v>
      </c>
      <c r="F165" s="103"/>
      <c r="G165" s="132">
        <v>17598731283</v>
      </c>
      <c r="H165" s="103"/>
      <c r="I165" s="103">
        <v>34413</v>
      </c>
      <c r="J165" s="103">
        <v>802472597</v>
      </c>
      <c r="K165" s="210"/>
      <c r="L165" s="103">
        <v>0</v>
      </c>
      <c r="M165" s="103">
        <v>0</v>
      </c>
      <c r="N165" s="103"/>
      <c r="O165" s="103">
        <v>814328</v>
      </c>
      <c r="P165" s="103"/>
      <c r="Q165" s="93" t="s">
        <v>727</v>
      </c>
      <c r="R165" s="103"/>
      <c r="S165" s="103">
        <v>14415729575</v>
      </c>
      <c r="T165" s="103"/>
      <c r="U165" s="132">
        <v>19346637689</v>
      </c>
      <c r="V165" s="210"/>
      <c r="W165" s="12">
        <f>U165/درآمدها!$J$5</f>
        <v>1.5883873759723998E-3</v>
      </c>
      <c r="X165" s="123"/>
      <c r="Y165" s="83">
        <f t="shared" si="5"/>
        <v>-12085092</v>
      </c>
    </row>
    <row r="166" spans="1:25">
      <c r="A166" s="208" t="s">
        <v>225</v>
      </c>
      <c r="B166" s="209"/>
      <c r="C166" s="103">
        <v>4897741</v>
      </c>
      <c r="D166" s="103"/>
      <c r="E166" s="103">
        <v>63140397989</v>
      </c>
      <c r="F166" s="103"/>
      <c r="G166" s="132">
        <v>59104797218</v>
      </c>
      <c r="H166" s="103"/>
      <c r="I166" s="103">
        <v>147395</v>
      </c>
      <c r="J166" s="103">
        <v>1974180782</v>
      </c>
      <c r="K166" s="210"/>
      <c r="L166" s="103">
        <v>305975</v>
      </c>
      <c r="M166" s="103">
        <v>3943960463</v>
      </c>
      <c r="N166" s="103"/>
      <c r="O166" s="103">
        <v>4739161</v>
      </c>
      <c r="P166" s="103"/>
      <c r="Q166" s="93" t="s">
        <v>728</v>
      </c>
      <c r="R166" s="103"/>
      <c r="S166" s="103">
        <v>61165540878</v>
      </c>
      <c r="T166" s="103"/>
      <c r="U166" s="132">
        <v>65717933745</v>
      </c>
      <c r="V166" s="210"/>
      <c r="W166" s="12">
        <f>U166/درآمدها!$J$5</f>
        <v>5.3955389051865846E-3</v>
      </c>
      <c r="X166" s="123"/>
      <c r="Y166" s="83">
        <f t="shared" si="5"/>
        <v>7937774</v>
      </c>
    </row>
    <row r="167" spans="1:25">
      <c r="A167" s="208" t="s">
        <v>191</v>
      </c>
      <c r="B167" s="209"/>
      <c r="C167" s="103">
        <v>7652847</v>
      </c>
      <c r="D167" s="103"/>
      <c r="E167" s="103">
        <v>36891002569</v>
      </c>
      <c r="F167" s="103"/>
      <c r="G167" s="132">
        <v>35982588416</v>
      </c>
      <c r="H167" s="103"/>
      <c r="I167" s="103">
        <v>475913</v>
      </c>
      <c r="J167" s="103">
        <v>2494986605</v>
      </c>
      <c r="K167" s="210"/>
      <c r="L167" s="103">
        <v>0</v>
      </c>
      <c r="M167" s="103">
        <v>0</v>
      </c>
      <c r="N167" s="103"/>
      <c r="O167" s="103">
        <v>8128760</v>
      </c>
      <c r="P167" s="103"/>
      <c r="Q167" s="93" t="s">
        <v>648</v>
      </c>
      <c r="R167" s="103"/>
      <c r="S167" s="103">
        <v>39385989174</v>
      </c>
      <c r="T167" s="103"/>
      <c r="U167" s="132">
        <v>43391715127</v>
      </c>
      <c r="V167" s="210"/>
      <c r="W167" s="12">
        <f>U167/درآمدها!$J$5</f>
        <v>3.5625235577086958E-3</v>
      </c>
      <c r="X167" s="123"/>
      <c r="Y167" s="83">
        <f t="shared" si="5"/>
        <v>15723394</v>
      </c>
    </row>
    <row r="168" spans="1:25">
      <c r="A168" s="208" t="s">
        <v>198</v>
      </c>
      <c r="B168" s="209"/>
      <c r="C168" s="103">
        <v>6103328</v>
      </c>
      <c r="D168" s="103"/>
      <c r="E168" s="103">
        <v>35036016658</v>
      </c>
      <c r="F168" s="103"/>
      <c r="G168" s="132">
        <v>41983731338</v>
      </c>
      <c r="H168" s="103"/>
      <c r="I168" s="103">
        <v>381364</v>
      </c>
      <c r="J168" s="103">
        <v>2987767987</v>
      </c>
      <c r="K168" s="210"/>
      <c r="L168" s="103">
        <v>0</v>
      </c>
      <c r="M168" s="103">
        <v>0</v>
      </c>
      <c r="N168" s="103"/>
      <c r="O168" s="103">
        <v>6484692</v>
      </c>
      <c r="P168" s="103"/>
      <c r="Q168" s="93" t="s">
        <v>729</v>
      </c>
      <c r="R168" s="103"/>
      <c r="S168" s="103">
        <v>38023784645</v>
      </c>
      <c r="T168" s="103"/>
      <c r="U168" s="132">
        <v>52858086280</v>
      </c>
      <c r="V168" s="210"/>
      <c r="W168" s="12">
        <f>U168/درآمدها!$J$5</f>
        <v>4.3397265362005982E-3</v>
      </c>
      <c r="X168" s="123"/>
      <c r="Y168" s="83">
        <f t="shared" si="5"/>
        <v>-4691088</v>
      </c>
    </row>
    <row r="169" spans="1:25">
      <c r="A169" s="208" t="s">
        <v>481</v>
      </c>
      <c r="B169" s="209"/>
      <c r="C169" s="103">
        <v>4422498</v>
      </c>
      <c r="D169" s="103"/>
      <c r="E169" s="103">
        <v>85541231643</v>
      </c>
      <c r="F169" s="103"/>
      <c r="G169" s="132">
        <v>64843716022</v>
      </c>
      <c r="H169" s="103"/>
      <c r="I169" s="103">
        <v>195151</v>
      </c>
      <c r="J169" s="103">
        <v>2987987709</v>
      </c>
      <c r="K169" s="210"/>
      <c r="L169" s="103">
        <v>0</v>
      </c>
      <c r="M169" s="103">
        <v>0</v>
      </c>
      <c r="N169" s="103"/>
      <c r="O169" s="103">
        <v>4617649</v>
      </c>
      <c r="P169" s="103"/>
      <c r="Q169" s="93" t="s">
        <v>730</v>
      </c>
      <c r="R169" s="103"/>
      <c r="S169" s="103">
        <v>88529219352</v>
      </c>
      <c r="T169" s="103"/>
      <c r="U169" s="132">
        <v>69265725490</v>
      </c>
      <c r="V169" s="210"/>
      <c r="W169" s="12">
        <f>U169/درآمدها!$J$5</f>
        <v>5.6868178194312636E-3</v>
      </c>
      <c r="X169" s="123"/>
      <c r="Y169" s="83"/>
    </row>
    <row r="170" spans="1:25">
      <c r="A170" s="209" t="s">
        <v>99</v>
      </c>
      <c r="B170" s="209"/>
      <c r="C170" s="103">
        <v>12829407</v>
      </c>
      <c r="D170" s="209"/>
      <c r="E170" s="209">
        <v>47207827445</v>
      </c>
      <c r="F170" s="209"/>
      <c r="G170" s="209">
        <v>39866103165</v>
      </c>
      <c r="H170" s="103"/>
      <c r="I170" s="103">
        <v>515396</v>
      </c>
      <c r="J170" s="103">
        <v>1743394182</v>
      </c>
      <c r="K170" s="210"/>
      <c r="L170" s="103">
        <v>0</v>
      </c>
      <c r="M170" s="103">
        <v>0</v>
      </c>
      <c r="N170" s="103"/>
      <c r="O170" s="103">
        <v>13344803</v>
      </c>
      <c r="P170" s="103"/>
      <c r="Q170" s="93" t="s">
        <v>731</v>
      </c>
      <c r="R170" s="103"/>
      <c r="S170" s="103">
        <v>48951221627</v>
      </c>
      <c r="T170" s="103"/>
      <c r="U170" s="132">
        <v>51098326282</v>
      </c>
      <c r="V170" s="210"/>
      <c r="W170" s="12">
        <f>U170/درآمدها!$J$5</f>
        <v>4.1952476551414004E-3</v>
      </c>
      <c r="X170" s="123"/>
      <c r="Y170" s="83">
        <f>O174-(C176+I170-L170)</f>
        <v>-1577478</v>
      </c>
    </row>
    <row r="171" spans="1:25">
      <c r="A171" s="208" t="s">
        <v>114</v>
      </c>
      <c r="B171" s="209"/>
      <c r="C171" s="103">
        <v>16668328</v>
      </c>
      <c r="D171" s="103"/>
      <c r="E171" s="103">
        <v>171094278962</v>
      </c>
      <c r="F171" s="103"/>
      <c r="G171" s="132">
        <v>171325025980</v>
      </c>
      <c r="H171" s="103"/>
      <c r="I171" s="103">
        <v>0</v>
      </c>
      <c r="J171" s="103">
        <v>0</v>
      </c>
      <c r="K171" s="210"/>
      <c r="L171" s="103">
        <v>0</v>
      </c>
      <c r="M171" s="103">
        <v>0</v>
      </c>
      <c r="N171" s="103"/>
      <c r="O171" s="103">
        <v>16668328</v>
      </c>
      <c r="P171" s="103"/>
      <c r="Q171" s="93" t="s">
        <v>732</v>
      </c>
      <c r="R171" s="103"/>
      <c r="S171" s="103">
        <v>171094278962</v>
      </c>
      <c r="T171" s="103"/>
      <c r="U171" s="132">
        <v>180603750790</v>
      </c>
      <c r="V171" s="210"/>
      <c r="W171" s="12">
        <f>U171/درآمدها!$J$5</f>
        <v>1.4827833260722482E-2</v>
      </c>
      <c r="X171" s="123"/>
      <c r="Y171" s="83">
        <f>O175-(C177+I171-L171)</f>
        <v>-6237456</v>
      </c>
    </row>
    <row r="172" spans="1:25">
      <c r="A172" s="208" t="s">
        <v>184</v>
      </c>
      <c r="B172" s="209"/>
      <c r="C172" s="103">
        <v>5565609</v>
      </c>
      <c r="D172" s="103"/>
      <c r="E172" s="103">
        <v>32077779179</v>
      </c>
      <c r="F172" s="103"/>
      <c r="G172" s="132">
        <v>27607143200</v>
      </c>
      <c r="H172" s="103"/>
      <c r="I172" s="103">
        <v>254595</v>
      </c>
      <c r="J172" s="103">
        <v>1396740813</v>
      </c>
      <c r="K172" s="210"/>
      <c r="L172" s="103">
        <v>0</v>
      </c>
      <c r="M172" s="103">
        <v>0</v>
      </c>
      <c r="N172" s="103"/>
      <c r="O172" s="103">
        <v>5820204</v>
      </c>
      <c r="P172" s="103"/>
      <c r="Q172" s="93" t="s">
        <v>733</v>
      </c>
      <c r="R172" s="103"/>
      <c r="S172" s="103">
        <v>33474519992</v>
      </c>
      <c r="T172" s="103"/>
      <c r="U172" s="132">
        <v>32399213205</v>
      </c>
      <c r="V172" s="210"/>
      <c r="W172" s="12">
        <f>U172/درآمدها!$J$5</f>
        <v>2.660023001077884E-3</v>
      </c>
      <c r="X172" s="123"/>
      <c r="Y172" s="83">
        <f>O176-(C179+I172-L172)</f>
        <v>5568975</v>
      </c>
    </row>
    <row r="173" spans="1:25">
      <c r="A173" s="208" t="s">
        <v>132</v>
      </c>
      <c r="B173" s="209"/>
      <c r="C173" s="103">
        <v>469021</v>
      </c>
      <c r="D173" s="103"/>
      <c r="E173" s="103">
        <v>5593269811</v>
      </c>
      <c r="F173" s="103"/>
      <c r="G173" s="132">
        <v>5198468128</v>
      </c>
      <c r="H173" s="103"/>
      <c r="I173" s="103">
        <v>21464</v>
      </c>
      <c r="J173" s="103">
        <v>252483964</v>
      </c>
      <c r="K173" s="210"/>
      <c r="L173" s="103">
        <v>0</v>
      </c>
      <c r="M173" s="103">
        <v>0</v>
      </c>
      <c r="N173" s="103"/>
      <c r="O173" s="103">
        <v>490485</v>
      </c>
      <c r="P173" s="103"/>
      <c r="Q173" s="93" t="s">
        <v>734</v>
      </c>
      <c r="R173" s="103"/>
      <c r="S173" s="103">
        <v>5845753775</v>
      </c>
      <c r="T173" s="103"/>
      <c r="U173" s="132">
        <v>5694778058</v>
      </c>
      <c r="V173" s="210"/>
      <c r="W173" s="12">
        <f>U173/درآمدها!$J$5</f>
        <v>4.6754964463074976E-4</v>
      </c>
      <c r="X173" s="123"/>
      <c r="Y173" s="83">
        <f>O177-(C180+I173-L173)</f>
        <v>6165488</v>
      </c>
    </row>
    <row r="174" spans="1:25">
      <c r="A174" s="208" t="s">
        <v>153</v>
      </c>
      <c r="B174" s="209"/>
      <c r="C174" s="103">
        <v>10129928</v>
      </c>
      <c r="D174" s="103"/>
      <c r="E174" s="103">
        <v>51987925746</v>
      </c>
      <c r="F174" s="103"/>
      <c r="G174" s="132">
        <v>51053150489</v>
      </c>
      <c r="H174" s="103"/>
      <c r="I174" s="103">
        <v>450120</v>
      </c>
      <c r="J174" s="103">
        <v>2708715587</v>
      </c>
      <c r="K174" s="210"/>
      <c r="L174" s="103">
        <v>0</v>
      </c>
      <c r="M174" s="103">
        <v>0</v>
      </c>
      <c r="N174" s="103"/>
      <c r="O174" s="103">
        <v>10580048</v>
      </c>
      <c r="P174" s="103"/>
      <c r="Q174" s="93" t="s">
        <v>559</v>
      </c>
      <c r="R174" s="103"/>
      <c r="S174" s="103">
        <v>54696641333</v>
      </c>
      <c r="T174" s="103"/>
      <c r="U174" s="132">
        <v>62366383519</v>
      </c>
      <c r="V174" s="210"/>
      <c r="W174" s="12">
        <f>U174/درآمدها!$J$5</f>
        <v>5.1203717079457596E-3</v>
      </c>
      <c r="X174" s="123"/>
      <c r="Y174" s="83">
        <f>O178-(C181+I174-L174)</f>
        <v>4014643</v>
      </c>
    </row>
    <row r="175" spans="1:25">
      <c r="A175" s="208" t="s">
        <v>234</v>
      </c>
      <c r="B175" s="209"/>
      <c r="C175" s="103">
        <v>60153</v>
      </c>
      <c r="D175" s="103"/>
      <c r="E175" s="103">
        <v>5713480569</v>
      </c>
      <c r="F175" s="103"/>
      <c r="G175" s="132">
        <v>7937798155</v>
      </c>
      <c r="H175" s="103"/>
      <c r="I175" s="103">
        <v>3770</v>
      </c>
      <c r="J175" s="103">
        <v>551751425</v>
      </c>
      <c r="K175" s="210"/>
      <c r="L175" s="103">
        <v>0</v>
      </c>
      <c r="M175" s="103">
        <v>0</v>
      </c>
      <c r="N175" s="103"/>
      <c r="O175" s="103">
        <v>63923</v>
      </c>
      <c r="P175" s="103"/>
      <c r="Q175" s="93" t="s">
        <v>735</v>
      </c>
      <c r="R175" s="103"/>
      <c r="S175" s="103">
        <v>6265231994</v>
      </c>
      <c r="T175" s="103"/>
      <c r="U175" s="132">
        <v>9839580618</v>
      </c>
      <c r="V175" s="210"/>
      <c r="W175" s="12">
        <f>U175/درآمدها!$J$5</f>
        <v>8.0784402384194074E-4</v>
      </c>
      <c r="X175" s="123"/>
      <c r="Y175" s="83" t="e">
        <f>O179-(#REF!+I175-L175)</f>
        <v>#REF!</v>
      </c>
    </row>
    <row r="176" spans="1:25">
      <c r="A176" s="208" t="s">
        <v>212</v>
      </c>
      <c r="B176" s="209"/>
      <c r="C176" s="103">
        <v>11642130</v>
      </c>
      <c r="D176" s="103"/>
      <c r="E176" s="103">
        <v>83936349456</v>
      </c>
      <c r="F176" s="103"/>
      <c r="G176" s="132">
        <v>73719113912</v>
      </c>
      <c r="H176" s="103"/>
      <c r="I176" s="103">
        <v>1205723</v>
      </c>
      <c r="J176" s="103">
        <v>8749013368</v>
      </c>
      <c r="K176" s="210"/>
      <c r="L176" s="103">
        <v>0</v>
      </c>
      <c r="M176" s="103">
        <v>0</v>
      </c>
      <c r="N176" s="103"/>
      <c r="O176" s="103">
        <v>12847853</v>
      </c>
      <c r="P176" s="103"/>
      <c r="Q176" s="93" t="s">
        <v>736</v>
      </c>
      <c r="R176" s="103"/>
      <c r="S176" s="103">
        <v>92685362824</v>
      </c>
      <c r="T176" s="103"/>
      <c r="U176" s="132">
        <v>108556970337</v>
      </c>
      <c r="V176" s="210"/>
      <c r="W176" s="12">
        <f>U176/درآمدها!$J$5</f>
        <v>8.9126867432443128E-3</v>
      </c>
      <c r="X176" s="123"/>
      <c r="Y176" s="83">
        <f t="shared" ref="Y176:Y186" si="6">O180-(C182+I176-L176)</f>
        <v>-5108780</v>
      </c>
    </row>
    <row r="177" spans="1:25">
      <c r="A177" s="208" t="s">
        <v>215</v>
      </c>
      <c r="B177" s="209"/>
      <c r="C177" s="103">
        <v>6301379</v>
      </c>
      <c r="D177" s="103"/>
      <c r="E177" s="103">
        <v>39055592323</v>
      </c>
      <c r="F177" s="103"/>
      <c r="G177" s="132">
        <v>43847200568</v>
      </c>
      <c r="H177" s="103"/>
      <c r="I177" s="103">
        <v>158454</v>
      </c>
      <c r="J177" s="103">
        <v>1261810636</v>
      </c>
      <c r="K177" s="210"/>
      <c r="L177" s="103">
        <v>0</v>
      </c>
      <c r="M177" s="103">
        <v>0</v>
      </c>
      <c r="N177" s="103"/>
      <c r="O177" s="103">
        <v>6459833</v>
      </c>
      <c r="P177" s="103"/>
      <c r="Q177" s="93" t="s">
        <v>737</v>
      </c>
      <c r="R177" s="103"/>
      <c r="S177" s="103">
        <v>40317402959</v>
      </c>
      <c r="T177" s="103"/>
      <c r="U177" s="132">
        <v>57022005307</v>
      </c>
      <c r="V177" s="210"/>
      <c r="W177" s="12">
        <f>U177/درآمدها!$J$5</f>
        <v>4.6815904054360556E-3</v>
      </c>
      <c r="X177" s="123"/>
      <c r="Y177" s="83">
        <f t="shared" si="6"/>
        <v>-7568937</v>
      </c>
    </row>
    <row r="178" spans="1:25">
      <c r="A178" s="208" t="s">
        <v>199</v>
      </c>
      <c r="B178" s="209"/>
      <c r="C178" s="209">
        <v>5413240</v>
      </c>
      <c r="D178" s="103"/>
      <c r="E178" s="103">
        <v>48593338716</v>
      </c>
      <c r="F178" s="103"/>
      <c r="G178" s="132">
        <v>50258831618</v>
      </c>
      <c r="H178" s="103"/>
      <c r="I178" s="103">
        <v>241435</v>
      </c>
      <c r="J178" s="103">
        <v>2434612523</v>
      </c>
      <c r="K178" s="210"/>
      <c r="L178" s="103">
        <v>0</v>
      </c>
      <c r="M178" s="103">
        <v>0</v>
      </c>
      <c r="N178" s="103"/>
      <c r="O178" s="103">
        <v>5654675</v>
      </c>
      <c r="P178" s="103"/>
      <c r="Q178" s="93" t="s">
        <v>738</v>
      </c>
      <c r="R178" s="103"/>
      <c r="S178" s="103">
        <v>51027951239</v>
      </c>
      <c r="T178" s="103"/>
      <c r="U178" s="132">
        <v>63461425134</v>
      </c>
      <c r="V178" s="210"/>
      <c r="W178" s="12">
        <f>U178/درآمدها!$J$5</f>
        <v>5.2102762332379956E-3</v>
      </c>
      <c r="X178" s="123"/>
      <c r="Y178" s="83">
        <f t="shared" si="6"/>
        <v>4268808</v>
      </c>
    </row>
    <row r="179" spans="1:25">
      <c r="A179" s="208" t="s">
        <v>110</v>
      </c>
      <c r="B179" s="209"/>
      <c r="C179" s="103">
        <v>7024283</v>
      </c>
      <c r="D179" s="103"/>
      <c r="E179" s="103">
        <v>25965052933</v>
      </c>
      <c r="F179" s="103"/>
      <c r="G179" s="132">
        <v>21966908876</v>
      </c>
      <c r="H179" s="103"/>
      <c r="I179" s="103">
        <v>275903</v>
      </c>
      <c r="J179" s="103">
        <v>923204460</v>
      </c>
      <c r="K179" s="210"/>
      <c r="L179" s="103">
        <v>0</v>
      </c>
      <c r="M179" s="103">
        <v>0</v>
      </c>
      <c r="N179" s="103"/>
      <c r="O179" s="103">
        <v>7300186</v>
      </c>
      <c r="P179" s="103"/>
      <c r="Q179" s="93" t="s">
        <v>739</v>
      </c>
      <c r="R179" s="103"/>
      <c r="S179" s="103">
        <v>26888257393</v>
      </c>
      <c r="T179" s="103"/>
      <c r="U179" s="132">
        <v>25217205883</v>
      </c>
      <c r="V179" s="210"/>
      <c r="W179" s="12">
        <f>U179/درآمدها!$J$5</f>
        <v>2.070369649018041E-3</v>
      </c>
      <c r="X179" s="123"/>
      <c r="Y179" s="83">
        <f t="shared" si="6"/>
        <v>-11168246</v>
      </c>
    </row>
    <row r="180" spans="1:25">
      <c r="A180" s="208" t="s">
        <v>439</v>
      </c>
      <c r="B180" s="209"/>
      <c r="C180" s="103">
        <v>272881</v>
      </c>
      <c r="D180" s="103"/>
      <c r="E180" s="103">
        <v>7637101580</v>
      </c>
      <c r="F180" s="103"/>
      <c r="G180" s="132">
        <v>7974966328</v>
      </c>
      <c r="H180" s="103"/>
      <c r="I180" s="103">
        <v>969932</v>
      </c>
      <c r="J180" s="103">
        <v>28962231508</v>
      </c>
      <c r="K180" s="210"/>
      <c r="L180" s="103">
        <v>0</v>
      </c>
      <c r="M180" s="103">
        <v>0</v>
      </c>
      <c r="N180" s="103"/>
      <c r="O180" s="103">
        <v>1242813</v>
      </c>
      <c r="P180" s="103"/>
      <c r="Q180" s="93" t="s">
        <v>740</v>
      </c>
      <c r="R180" s="103"/>
      <c r="S180" s="103">
        <v>36599333088</v>
      </c>
      <c r="T180" s="103"/>
      <c r="U180" s="132">
        <v>36939006057</v>
      </c>
      <c r="V180" s="210"/>
      <c r="W180" s="12">
        <f>U180/درآمدها!$J$5</f>
        <v>3.0327466635335313E-3</v>
      </c>
      <c r="X180" s="123"/>
      <c r="Y180" s="83">
        <f t="shared" si="6"/>
        <v>-25823492</v>
      </c>
    </row>
    <row r="181" spans="1:25">
      <c r="A181" s="208" t="s">
        <v>155</v>
      </c>
      <c r="B181" s="209"/>
      <c r="C181" s="103">
        <v>1189912</v>
      </c>
      <c r="D181" s="103"/>
      <c r="E181" s="103">
        <v>48368144035</v>
      </c>
      <c r="F181" s="103"/>
      <c r="G181" s="132">
        <v>48022980162</v>
      </c>
      <c r="H181" s="103"/>
      <c r="I181" s="103">
        <v>52666</v>
      </c>
      <c r="J181" s="103">
        <v>2241991161</v>
      </c>
      <c r="K181" s="210"/>
      <c r="L181" s="103">
        <v>0</v>
      </c>
      <c r="M181" s="103">
        <v>0</v>
      </c>
      <c r="N181" s="103"/>
      <c r="O181" s="103">
        <v>1242578</v>
      </c>
      <c r="P181" s="103"/>
      <c r="Q181" s="93" t="s">
        <v>741</v>
      </c>
      <c r="R181" s="103"/>
      <c r="S181" s="103">
        <v>50610135196</v>
      </c>
      <c r="T181" s="103"/>
      <c r="U181" s="132">
        <v>52161848232</v>
      </c>
      <c r="V181" s="210"/>
      <c r="W181" s="12">
        <f>U181/درآمدها!$J$5</f>
        <v>4.2825643696323135E-3</v>
      </c>
      <c r="X181" s="123"/>
      <c r="Y181" s="83">
        <f t="shared" si="6"/>
        <v>11851778</v>
      </c>
    </row>
    <row r="182" spans="1:25">
      <c r="A182" s="208" t="s">
        <v>158</v>
      </c>
      <c r="B182" s="209"/>
      <c r="C182" s="103">
        <v>5145870</v>
      </c>
      <c r="D182" s="103"/>
      <c r="E182" s="103">
        <v>60302796552</v>
      </c>
      <c r="F182" s="103"/>
      <c r="G182" s="132">
        <v>57955805995</v>
      </c>
      <c r="H182" s="103"/>
      <c r="I182" s="103">
        <v>235524</v>
      </c>
      <c r="J182" s="103">
        <v>2716600219</v>
      </c>
      <c r="K182" s="210"/>
      <c r="L182" s="103">
        <v>0</v>
      </c>
      <c r="M182" s="103">
        <v>0</v>
      </c>
      <c r="N182" s="103"/>
      <c r="O182" s="103">
        <v>5381394</v>
      </c>
      <c r="P182" s="103"/>
      <c r="Q182" s="93" t="s">
        <v>663</v>
      </c>
      <c r="R182" s="103"/>
      <c r="S182" s="103">
        <v>63019396771</v>
      </c>
      <c r="T182" s="103"/>
      <c r="U182" s="132">
        <v>58950109261</v>
      </c>
      <c r="V182" s="210"/>
      <c r="W182" s="12">
        <f>U182/درآمدها!$J$5</f>
        <v>4.8398905725931312E-3</v>
      </c>
      <c r="X182" s="123"/>
      <c r="Y182" s="83">
        <f t="shared" si="6"/>
        <v>27123449</v>
      </c>
    </row>
    <row r="183" spans="1:25">
      <c r="A183" s="208" t="s">
        <v>93</v>
      </c>
      <c r="B183" s="209"/>
      <c r="C183" s="103">
        <v>8653061</v>
      </c>
      <c r="D183" s="103"/>
      <c r="E183" s="103">
        <v>64661520708</v>
      </c>
      <c r="F183" s="103"/>
      <c r="G183" s="132">
        <v>55910239370</v>
      </c>
      <c r="H183" s="103"/>
      <c r="I183" s="103">
        <v>380973</v>
      </c>
      <c r="J183" s="103">
        <v>2693272455</v>
      </c>
      <c r="K183" s="210"/>
      <c r="L183" s="103">
        <v>0</v>
      </c>
      <c r="M183" s="103">
        <v>0</v>
      </c>
      <c r="N183" s="103"/>
      <c r="O183" s="103">
        <v>9034034</v>
      </c>
      <c r="P183" s="103"/>
      <c r="Q183" s="93" t="s">
        <v>742</v>
      </c>
      <c r="R183" s="103"/>
      <c r="S183" s="103">
        <v>67354793163</v>
      </c>
      <c r="T183" s="103"/>
      <c r="U183" s="132">
        <v>64658026786</v>
      </c>
      <c r="V183" s="210"/>
      <c r="W183" s="12">
        <f>U183/درآمدها!$J$5</f>
        <v>5.3085189867674732E-3</v>
      </c>
      <c r="X183" s="123"/>
      <c r="Y183" s="83">
        <f t="shared" si="6"/>
        <v>3172449</v>
      </c>
    </row>
    <row r="184" spans="1:25">
      <c r="A184" s="208" t="s">
        <v>122</v>
      </c>
      <c r="B184" s="209"/>
      <c r="C184" s="103">
        <v>871151</v>
      </c>
      <c r="D184" s="103"/>
      <c r="E184" s="103">
        <v>55967565948</v>
      </c>
      <c r="F184" s="103"/>
      <c r="G184" s="132">
        <v>52295786481</v>
      </c>
      <c r="H184" s="103"/>
      <c r="I184" s="103">
        <v>37668</v>
      </c>
      <c r="J184" s="103">
        <v>2387201011</v>
      </c>
      <c r="K184" s="210"/>
      <c r="L184" s="103">
        <v>0</v>
      </c>
      <c r="M184" s="103">
        <v>0</v>
      </c>
      <c r="N184" s="103"/>
      <c r="O184" s="103">
        <v>908819</v>
      </c>
      <c r="P184" s="103"/>
      <c r="Q184" s="93" t="s">
        <v>743</v>
      </c>
      <c r="R184" s="103"/>
      <c r="S184" s="103">
        <v>58354766959</v>
      </c>
      <c r="T184" s="103"/>
      <c r="U184" s="132">
        <v>56165094634</v>
      </c>
      <c r="V184" s="210"/>
      <c r="W184" s="12">
        <f>U184/درآمدها!$J$5</f>
        <v>4.6112367803147715E-3</v>
      </c>
      <c r="X184" s="123"/>
      <c r="Y184" s="83">
        <f t="shared" si="6"/>
        <v>1724782</v>
      </c>
    </row>
    <row r="185" spans="1:25">
      <c r="A185" s="208" t="s">
        <v>144</v>
      </c>
      <c r="B185" s="209"/>
      <c r="C185" s="103">
        <v>19926377</v>
      </c>
      <c r="D185" s="103"/>
      <c r="E185" s="103">
        <v>73104040227</v>
      </c>
      <c r="F185" s="103"/>
      <c r="G185" s="132">
        <v>55640152499</v>
      </c>
      <c r="H185" s="103"/>
      <c r="I185" s="103">
        <v>432236</v>
      </c>
      <c r="J185" s="103">
        <v>1441958720</v>
      </c>
      <c r="K185" s="210"/>
      <c r="L185" s="103">
        <v>0</v>
      </c>
      <c r="M185" s="103">
        <v>0</v>
      </c>
      <c r="N185" s="103"/>
      <c r="O185" s="103">
        <v>20358613</v>
      </c>
      <c r="P185" s="103"/>
      <c r="Q185" s="93" t="s">
        <v>744</v>
      </c>
      <c r="R185" s="103"/>
      <c r="S185" s="103">
        <v>74545998947</v>
      </c>
      <c r="T185" s="103"/>
      <c r="U185" s="132">
        <v>69090754172</v>
      </c>
      <c r="V185" s="210"/>
      <c r="W185" s="12">
        <f>U185/درآمدها!$J$5</f>
        <v>5.672452417177079E-3</v>
      </c>
      <c r="X185" s="123"/>
      <c r="Y185" s="83">
        <f t="shared" si="6"/>
        <v>2785514</v>
      </c>
    </row>
    <row r="186" spans="1:25">
      <c r="A186" s="208" t="s">
        <v>174</v>
      </c>
      <c r="B186" s="209"/>
      <c r="C186" s="103">
        <v>25762379</v>
      </c>
      <c r="D186" s="103"/>
      <c r="E186" s="103">
        <v>186076022705</v>
      </c>
      <c r="F186" s="103"/>
      <c r="G186" s="132">
        <v>137008646724</v>
      </c>
      <c r="H186" s="103"/>
      <c r="I186" s="103">
        <v>1596594</v>
      </c>
      <c r="J186" s="103">
        <v>9563374639</v>
      </c>
      <c r="K186" s="210"/>
      <c r="L186" s="103">
        <v>0</v>
      </c>
      <c r="M186" s="103">
        <v>0</v>
      </c>
      <c r="N186" s="103"/>
      <c r="O186" s="103">
        <v>27358973</v>
      </c>
      <c r="P186" s="103"/>
      <c r="Q186" s="93" t="s">
        <v>745</v>
      </c>
      <c r="R186" s="103"/>
      <c r="S186" s="103">
        <v>195639397344</v>
      </c>
      <c r="T186" s="103"/>
      <c r="U186" s="132">
        <v>161817313313</v>
      </c>
      <c r="V186" s="210"/>
      <c r="W186" s="12">
        <f>U186/درآمدها!$J$5</f>
        <v>1.3285439145132676E-2</v>
      </c>
      <c r="X186" s="123"/>
      <c r="Y186" s="83">
        <f t="shared" si="6"/>
        <v>-1596949</v>
      </c>
    </row>
    <row r="187" spans="1:25">
      <c r="A187" s="208" t="s">
        <v>482</v>
      </c>
      <c r="B187" s="209"/>
      <c r="C187" s="103">
        <v>8454169</v>
      </c>
      <c r="D187" s="103"/>
      <c r="E187" s="103">
        <v>42737271031</v>
      </c>
      <c r="F187" s="103"/>
      <c r="G187" s="132">
        <v>41010869472</v>
      </c>
      <c r="H187" s="103"/>
      <c r="I187" s="103">
        <v>390923</v>
      </c>
      <c r="J187" s="103">
        <v>1998387977</v>
      </c>
      <c r="K187" s="210"/>
      <c r="L187" s="209">
        <v>0</v>
      </c>
      <c r="M187" s="209">
        <v>0</v>
      </c>
      <c r="N187" s="103"/>
      <c r="O187" s="103">
        <v>8845092</v>
      </c>
      <c r="P187" s="103"/>
      <c r="Q187" s="93" t="s">
        <v>554</v>
      </c>
      <c r="R187" s="103"/>
      <c r="S187" s="103">
        <v>44735659008</v>
      </c>
      <c r="T187" s="103"/>
      <c r="U187" s="132">
        <v>44050243153</v>
      </c>
      <c r="V187" s="210"/>
      <c r="W187" s="12">
        <f>U187/درآمدها!$J$5</f>
        <v>3.6165896760718443E-3</v>
      </c>
      <c r="X187" s="123"/>
      <c r="Y187" s="83">
        <f>O191-(C193+I187-L189)</f>
        <v>-35359723</v>
      </c>
    </row>
    <row r="188" spans="1:25">
      <c r="A188" s="209" t="s">
        <v>582</v>
      </c>
      <c r="B188" s="209"/>
      <c r="C188" s="103">
        <v>0</v>
      </c>
      <c r="D188" s="209"/>
      <c r="E188" s="209">
        <v>0</v>
      </c>
      <c r="F188" s="209"/>
      <c r="G188" s="209">
        <v>0</v>
      </c>
      <c r="H188" s="103"/>
      <c r="I188" s="103">
        <v>2166713</v>
      </c>
      <c r="J188" s="103">
        <v>35074846177</v>
      </c>
      <c r="K188" s="210"/>
      <c r="L188" s="209">
        <v>0</v>
      </c>
      <c r="M188" s="209">
        <v>0</v>
      </c>
      <c r="N188" s="103"/>
      <c r="O188" s="103">
        <v>2166713</v>
      </c>
      <c r="P188" s="103"/>
      <c r="Q188" s="93" t="s">
        <v>746</v>
      </c>
      <c r="R188" s="103"/>
      <c r="S188" s="103">
        <v>35074846177</v>
      </c>
      <c r="T188" s="103"/>
      <c r="U188" s="132">
        <v>34568827978</v>
      </c>
      <c r="V188" s="210"/>
      <c r="W188" s="12">
        <f>U188/درآمدها!$J$5</f>
        <v>2.8381515612729115E-3</v>
      </c>
      <c r="X188" s="123"/>
      <c r="Y188" s="83">
        <f>O192-(C194+I188-L190)</f>
        <v>-5051843</v>
      </c>
    </row>
    <row r="189" spans="1:25">
      <c r="A189" s="208" t="s">
        <v>170</v>
      </c>
      <c r="B189" s="209"/>
      <c r="C189" s="103">
        <v>5291670</v>
      </c>
      <c r="D189" s="103"/>
      <c r="E189" s="103">
        <v>30511405712</v>
      </c>
      <c r="F189" s="103"/>
      <c r="G189" s="132">
        <v>27089950504</v>
      </c>
      <c r="H189" s="103"/>
      <c r="I189" s="103">
        <v>136102</v>
      </c>
      <c r="J189" s="103">
        <v>742583117</v>
      </c>
      <c r="K189" s="210"/>
      <c r="L189" s="103">
        <v>0</v>
      </c>
      <c r="M189" s="103">
        <v>0</v>
      </c>
      <c r="N189" s="103"/>
      <c r="O189" s="103">
        <v>5427772</v>
      </c>
      <c r="P189" s="103"/>
      <c r="Q189" s="93" t="s">
        <v>679</v>
      </c>
      <c r="R189" s="103"/>
      <c r="S189" s="103">
        <v>31253988829</v>
      </c>
      <c r="T189" s="103"/>
      <c r="U189" s="132">
        <v>28380207743</v>
      </c>
      <c r="V189" s="210"/>
      <c r="W189" s="12">
        <f>U189/درآمدها!$J$5</f>
        <v>2.3300567484181491E-3</v>
      </c>
      <c r="X189" s="123"/>
      <c r="Y189" s="83"/>
    </row>
    <row r="190" spans="1:25">
      <c r="A190" s="208" t="s">
        <v>229</v>
      </c>
      <c r="B190" s="209"/>
      <c r="C190" s="103">
        <v>404263</v>
      </c>
      <c r="D190" s="103"/>
      <c r="E190" s="103">
        <v>5223200564</v>
      </c>
      <c r="F190" s="103"/>
      <c r="G190" s="132">
        <v>4886588846</v>
      </c>
      <c r="H190" s="103"/>
      <c r="I190" s="103">
        <v>25708</v>
      </c>
      <c r="J190" s="103">
        <v>349157143</v>
      </c>
      <c r="K190" s="210"/>
      <c r="L190" s="103">
        <v>0</v>
      </c>
      <c r="M190" s="103">
        <v>0</v>
      </c>
      <c r="N190" s="103"/>
      <c r="O190" s="103">
        <v>429971</v>
      </c>
      <c r="P190" s="103"/>
      <c r="Q190" s="93" t="s">
        <v>747</v>
      </c>
      <c r="R190" s="103"/>
      <c r="S190" s="103">
        <v>5572357707</v>
      </c>
      <c r="T190" s="103"/>
      <c r="U190" s="132">
        <v>5654669661</v>
      </c>
      <c r="V190" s="210"/>
      <c r="W190" s="12">
        <f>U190/درآمدها!$J$5</f>
        <v>4.6425668631471575E-4</v>
      </c>
      <c r="X190" s="123"/>
      <c r="Y190" s="83">
        <f>O194-(C195+I190-L192)</f>
        <v>1077821</v>
      </c>
    </row>
    <row r="191" spans="1:25">
      <c r="A191" s="208" t="s">
        <v>208</v>
      </c>
      <c r="B191" s="209"/>
      <c r="C191" s="103">
        <v>2210022</v>
      </c>
      <c r="D191" s="103"/>
      <c r="E191" s="103">
        <v>10640447038</v>
      </c>
      <c r="F191" s="103"/>
      <c r="G191" s="132">
        <v>13444858900</v>
      </c>
      <c r="H191" s="103"/>
      <c r="I191" s="103">
        <v>4238403</v>
      </c>
      <c r="J191" s="103">
        <v>29350478745</v>
      </c>
      <c r="K191" s="210"/>
      <c r="L191" s="103">
        <v>0</v>
      </c>
      <c r="M191" s="103">
        <v>0</v>
      </c>
      <c r="N191" s="103"/>
      <c r="O191" s="103">
        <v>6448425</v>
      </c>
      <c r="P191" s="103"/>
      <c r="Q191" s="93" t="s">
        <v>748</v>
      </c>
      <c r="R191" s="103"/>
      <c r="S191" s="103">
        <v>39990925783</v>
      </c>
      <c r="T191" s="103"/>
      <c r="U191" s="132">
        <v>42947381041</v>
      </c>
      <c r="V191" s="210"/>
      <c r="W191" s="12">
        <f>U191/درآمدها!$J$5</f>
        <v>3.5260430764869938E-3</v>
      </c>
      <c r="X191" s="123"/>
      <c r="Y191" s="83">
        <f>O195-(C197+I191-L193)</f>
        <v>-10871852</v>
      </c>
    </row>
    <row r="192" spans="1:25">
      <c r="A192" s="208" t="s">
        <v>185</v>
      </c>
      <c r="B192" s="209"/>
      <c r="C192" s="103">
        <v>430326</v>
      </c>
      <c r="D192" s="103"/>
      <c r="E192" s="103">
        <v>15243097429</v>
      </c>
      <c r="F192" s="103"/>
      <c r="G192" s="132">
        <v>13410450318</v>
      </c>
      <c r="H192" s="103"/>
      <c r="I192" s="103">
        <v>14305</v>
      </c>
      <c r="J192" s="103">
        <v>470320711</v>
      </c>
      <c r="K192" s="210"/>
      <c r="L192" s="103">
        <v>0</v>
      </c>
      <c r="M192" s="103">
        <v>0</v>
      </c>
      <c r="N192" s="103"/>
      <c r="O192" s="103">
        <v>444631</v>
      </c>
      <c r="P192" s="103"/>
      <c r="Q192" s="93" t="s">
        <v>749</v>
      </c>
      <c r="R192" s="103"/>
      <c r="S192" s="103">
        <v>15713418140</v>
      </c>
      <c r="T192" s="103"/>
      <c r="U192" s="132">
        <v>14656237380</v>
      </c>
      <c r="V192" s="210"/>
      <c r="W192" s="12">
        <f>U192/درآمدها!$J$5</f>
        <v>1.2032986200430625E-3</v>
      </c>
      <c r="X192" s="123"/>
      <c r="Y192" s="83">
        <f>O196-(C198+I192-L194)</f>
        <v>1036794</v>
      </c>
    </row>
    <row r="193" spans="1:25">
      <c r="A193" s="208" t="s">
        <v>206</v>
      </c>
      <c r="B193" s="209"/>
      <c r="C193" s="103">
        <v>41417225</v>
      </c>
      <c r="D193" s="103"/>
      <c r="E193" s="103">
        <v>100271258547</v>
      </c>
      <c r="F193" s="103"/>
      <c r="G193" s="132">
        <v>70813763123</v>
      </c>
      <c r="H193" s="103"/>
      <c r="I193" s="209">
        <v>1882694</v>
      </c>
      <c r="J193" s="209">
        <v>3676406867</v>
      </c>
      <c r="K193" s="210"/>
      <c r="L193" s="103">
        <v>0</v>
      </c>
      <c r="M193" s="103">
        <v>0</v>
      </c>
      <c r="N193" s="103"/>
      <c r="O193" s="103">
        <v>43299919</v>
      </c>
      <c r="P193" s="103"/>
      <c r="Q193" s="93" t="s">
        <v>750</v>
      </c>
      <c r="R193" s="103"/>
      <c r="S193" s="103">
        <v>103947665414</v>
      </c>
      <c r="T193" s="103"/>
      <c r="U193" s="132">
        <v>85826315259</v>
      </c>
      <c r="V193" s="210"/>
      <c r="W193" s="12">
        <f>U193/درآمدها!$J$5</f>
        <v>7.046466568252017E-3</v>
      </c>
      <c r="X193" s="123"/>
      <c r="Y193" s="83">
        <f>O197-(C199+I195-L195)</f>
        <v>8173165</v>
      </c>
    </row>
    <row r="194" spans="1:25">
      <c r="A194" s="208" t="s">
        <v>136</v>
      </c>
      <c r="B194" s="209"/>
      <c r="C194" s="103">
        <v>3329761</v>
      </c>
      <c r="D194" s="103"/>
      <c r="E194" s="103">
        <v>44937748403</v>
      </c>
      <c r="F194" s="103"/>
      <c r="G194" s="132">
        <v>40050381960</v>
      </c>
      <c r="H194" s="103"/>
      <c r="I194" s="209">
        <v>34348</v>
      </c>
      <c r="J194" s="209">
        <v>463977959</v>
      </c>
      <c r="K194" s="210"/>
      <c r="L194" s="103">
        <v>0</v>
      </c>
      <c r="M194" s="103">
        <v>0</v>
      </c>
      <c r="N194" s="103"/>
      <c r="O194" s="103">
        <v>3364109</v>
      </c>
      <c r="P194" s="103"/>
      <c r="Q194" s="93" t="s">
        <v>751</v>
      </c>
      <c r="R194" s="103"/>
      <c r="S194" s="103">
        <v>45401726362</v>
      </c>
      <c r="T194" s="103"/>
      <c r="U194" s="132">
        <v>42135566151</v>
      </c>
      <c r="V194" s="210"/>
      <c r="W194" s="12">
        <f>U194/درآمدها!$J$5</f>
        <v>3.4593918813991993E-3</v>
      </c>
      <c r="X194" s="123"/>
      <c r="Y194" s="83" t="e">
        <f>#REF!-(C200+I196-L196)</f>
        <v>#REF!</v>
      </c>
    </row>
    <row r="195" spans="1:25" ht="37.5" customHeight="1">
      <c r="A195" s="208" t="s">
        <v>89</v>
      </c>
      <c r="B195" s="209"/>
      <c r="C195" s="103">
        <v>2260580</v>
      </c>
      <c r="D195" s="103"/>
      <c r="E195" s="103">
        <v>83935043122</v>
      </c>
      <c r="F195" s="103"/>
      <c r="G195" s="132">
        <v>70559867841</v>
      </c>
      <c r="H195" s="103"/>
      <c r="I195" s="103">
        <v>74509</v>
      </c>
      <c r="J195" s="103">
        <v>2685666715</v>
      </c>
      <c r="K195" s="210"/>
      <c r="L195" s="103">
        <v>737597</v>
      </c>
      <c r="M195" s="103">
        <v>26325190147</v>
      </c>
      <c r="N195" s="103"/>
      <c r="O195" s="103">
        <v>1597492</v>
      </c>
      <c r="P195" s="103"/>
      <c r="Q195" s="93" t="s">
        <v>752</v>
      </c>
      <c r="R195" s="103"/>
      <c r="S195" s="103">
        <v>59275961458</v>
      </c>
      <c r="T195" s="103"/>
      <c r="U195" s="132">
        <v>63043080832</v>
      </c>
      <c r="V195" s="210"/>
      <c r="W195" s="12">
        <f>U195/درآمدها!$J$5</f>
        <v>5.1759295514636951E-3</v>
      </c>
      <c r="X195" s="123"/>
      <c r="Y195" s="83" t="e">
        <f>#REF!-(C201+I197-L197)</f>
        <v>#REF!</v>
      </c>
    </row>
    <row r="196" spans="1:25">
      <c r="A196" s="208" t="s">
        <v>163</v>
      </c>
      <c r="B196" s="209"/>
      <c r="C196" s="103">
        <v>1497148</v>
      </c>
      <c r="D196" s="103"/>
      <c r="E196" s="103">
        <v>10409786289</v>
      </c>
      <c r="F196" s="103"/>
      <c r="G196" s="132">
        <v>8825263022</v>
      </c>
      <c r="H196" s="103"/>
      <c r="I196" s="103">
        <v>60118</v>
      </c>
      <c r="J196" s="103">
        <v>371546245</v>
      </c>
      <c r="K196" s="210"/>
      <c r="L196" s="103">
        <v>0</v>
      </c>
      <c r="M196" s="103">
        <v>0</v>
      </c>
      <c r="N196" s="103"/>
      <c r="O196" s="103">
        <v>1557266</v>
      </c>
      <c r="P196" s="103"/>
      <c r="Q196" s="93" t="s">
        <v>753</v>
      </c>
      <c r="R196" s="103"/>
      <c r="S196" s="103">
        <v>10781332534</v>
      </c>
      <c r="T196" s="103"/>
      <c r="U196" s="132">
        <v>9489241642</v>
      </c>
      <c r="V196" s="210"/>
      <c r="W196" s="12">
        <f>U196/درآمدها!$J$5</f>
        <v>7.7908067923731757E-4</v>
      </c>
      <c r="X196" s="123"/>
      <c r="Y196" s="83" t="e">
        <f>#REF!-(#REF!+#REF!-#REF!)</f>
        <v>#REF!</v>
      </c>
    </row>
    <row r="197" spans="1:25">
      <c r="A197" s="209" t="s">
        <v>231</v>
      </c>
      <c r="B197" s="209"/>
      <c r="C197" s="103">
        <v>8230941</v>
      </c>
      <c r="D197" s="103"/>
      <c r="E197" s="103">
        <v>35308021848</v>
      </c>
      <c r="F197" s="103"/>
      <c r="G197" s="132">
        <v>28735067761</v>
      </c>
      <c r="H197" s="103"/>
      <c r="I197" s="103">
        <v>373890</v>
      </c>
      <c r="J197" s="103">
        <v>1454767947</v>
      </c>
      <c r="K197" s="210"/>
      <c r="L197" s="103">
        <v>0</v>
      </c>
      <c r="M197" s="103">
        <v>0</v>
      </c>
      <c r="N197" s="103"/>
      <c r="O197" s="103">
        <v>8604831</v>
      </c>
      <c r="P197" s="103"/>
      <c r="Q197" s="93" t="s">
        <v>754</v>
      </c>
      <c r="R197" s="103"/>
      <c r="S197" s="103">
        <v>36762789795</v>
      </c>
      <c r="T197" s="103"/>
      <c r="U197" s="132">
        <v>32264300871</v>
      </c>
      <c r="V197" s="210"/>
      <c r="W197" s="12">
        <f>U197/درآمدها!$J$5</f>
        <v>2.6489465002598419E-3</v>
      </c>
      <c r="X197" s="123"/>
      <c r="Y197" s="83" t="e">
        <f>#REF!-(C202+#REF!-#REF!)</f>
        <v>#REF!</v>
      </c>
    </row>
    <row r="198" spans="1:25">
      <c r="A198" s="209" t="s">
        <v>194</v>
      </c>
      <c r="B198" s="209"/>
      <c r="C198" s="103">
        <v>506167</v>
      </c>
      <c r="D198" s="103"/>
      <c r="E198" s="103">
        <v>21549606036</v>
      </c>
      <c r="F198" s="103"/>
      <c r="G198" s="132">
        <v>26315022524</v>
      </c>
      <c r="H198" s="103"/>
      <c r="I198" s="103">
        <v>112306</v>
      </c>
      <c r="J198" s="103">
        <v>6459788800</v>
      </c>
      <c r="K198" s="210"/>
      <c r="L198" s="103">
        <v>0</v>
      </c>
      <c r="M198" s="103">
        <v>0</v>
      </c>
      <c r="N198" s="103"/>
      <c r="O198" s="103">
        <v>618473</v>
      </c>
      <c r="P198" s="103"/>
      <c r="Q198" s="93" t="s">
        <v>755</v>
      </c>
      <c r="R198" s="103"/>
      <c r="S198" s="103">
        <v>28009394836</v>
      </c>
      <c r="T198" s="103"/>
      <c r="U198" s="132">
        <v>35104685194</v>
      </c>
      <c r="V198" s="210"/>
      <c r="W198" s="12">
        <f>U198/درآمدها!$J$5</f>
        <v>2.8821462259221624E-3</v>
      </c>
      <c r="X198" s="123"/>
      <c r="Y198" s="83"/>
    </row>
    <row r="199" spans="1:25">
      <c r="A199" s="209" t="s">
        <v>224</v>
      </c>
      <c r="B199" s="209"/>
      <c r="C199" s="103">
        <v>1094754</v>
      </c>
      <c r="D199" s="103"/>
      <c r="E199" s="103">
        <v>23756094879</v>
      </c>
      <c r="F199" s="103"/>
      <c r="G199" s="132">
        <v>24920700898</v>
      </c>
      <c r="H199" s="103"/>
      <c r="I199" s="103">
        <v>48790</v>
      </c>
      <c r="J199" s="103">
        <v>1156634458</v>
      </c>
      <c r="K199" s="210"/>
      <c r="L199" s="103">
        <v>0</v>
      </c>
      <c r="M199" s="103">
        <v>0</v>
      </c>
      <c r="N199" s="103"/>
      <c r="O199" s="103">
        <v>1143544</v>
      </c>
      <c r="P199" s="103"/>
      <c r="Q199" s="93" t="s">
        <v>756</v>
      </c>
      <c r="R199" s="103"/>
      <c r="S199" s="103">
        <v>24912729337</v>
      </c>
      <c r="T199" s="103"/>
      <c r="U199" s="132">
        <v>25281095673</v>
      </c>
      <c r="V199" s="210"/>
      <c r="W199" s="12">
        <f>U199/درآمدها!$J$5</f>
        <v>2.0756150946360788E-3</v>
      </c>
      <c r="X199" s="123"/>
      <c r="Y199" s="83"/>
    </row>
    <row r="200" spans="1:25">
      <c r="A200" s="209" t="s">
        <v>166</v>
      </c>
      <c r="B200" s="209"/>
      <c r="C200" s="103">
        <v>22892543</v>
      </c>
      <c r="D200" s="103"/>
      <c r="E200" s="103">
        <v>40268832954</v>
      </c>
      <c r="F200" s="103"/>
      <c r="G200" s="132">
        <v>34657894202</v>
      </c>
      <c r="H200" s="103"/>
      <c r="I200" s="103">
        <v>7450855</v>
      </c>
      <c r="J200" s="103">
        <v>12727028958</v>
      </c>
      <c r="K200" s="210"/>
      <c r="L200" s="103">
        <v>0</v>
      </c>
      <c r="M200" s="103">
        <v>0</v>
      </c>
      <c r="N200" s="103"/>
      <c r="O200" s="103">
        <v>30343398</v>
      </c>
      <c r="P200" s="103"/>
      <c r="Q200" s="93" t="s">
        <v>757</v>
      </c>
      <c r="R200" s="103"/>
      <c r="S200" s="103">
        <v>52995861912</v>
      </c>
      <c r="T200" s="103"/>
      <c r="U200" s="132">
        <v>50583107472</v>
      </c>
      <c r="V200" s="210"/>
      <c r="W200" s="12">
        <f>U200/درآمدها!$J$5</f>
        <v>4.1529474339441624E-3</v>
      </c>
      <c r="X200" s="123"/>
      <c r="Y200" s="83"/>
    </row>
    <row r="201" spans="1:25">
      <c r="A201" s="209" t="s">
        <v>96</v>
      </c>
      <c r="B201" s="209"/>
      <c r="C201" s="103">
        <v>12919147</v>
      </c>
      <c r="D201" s="103"/>
      <c r="E201" s="103">
        <v>60041751121</v>
      </c>
      <c r="F201" s="103"/>
      <c r="G201" s="132">
        <v>45358926166</v>
      </c>
      <c r="H201" s="103"/>
      <c r="I201" s="103">
        <v>3007570</v>
      </c>
      <c r="J201" s="103">
        <v>11778316984</v>
      </c>
      <c r="K201" s="210"/>
      <c r="L201" s="103">
        <v>0</v>
      </c>
      <c r="M201" s="103">
        <v>0</v>
      </c>
      <c r="N201" s="103"/>
      <c r="O201" s="103">
        <v>15926717</v>
      </c>
      <c r="P201" s="103"/>
      <c r="Q201" s="93" t="s">
        <v>758</v>
      </c>
      <c r="R201" s="103"/>
      <c r="S201" s="103">
        <v>71820068105</v>
      </c>
      <c r="T201" s="103"/>
      <c r="U201" s="132">
        <v>64119409789</v>
      </c>
      <c r="V201" s="210"/>
      <c r="W201" s="12">
        <f>U201/درآمدها!$J$5</f>
        <v>5.2642977400437904E-3</v>
      </c>
      <c r="X201" s="123"/>
      <c r="Y201" s="83"/>
    </row>
    <row r="202" spans="1:25">
      <c r="A202" s="209" t="s">
        <v>148</v>
      </c>
      <c r="B202" s="209"/>
      <c r="C202" s="103">
        <v>1219574</v>
      </c>
      <c r="D202" s="103"/>
      <c r="E202" s="103">
        <v>10836653054</v>
      </c>
      <c r="F202" s="103"/>
      <c r="G202" s="132">
        <v>7576984594</v>
      </c>
      <c r="H202" s="103"/>
      <c r="I202" s="103">
        <v>49398</v>
      </c>
      <c r="J202" s="103">
        <v>316467805</v>
      </c>
      <c r="K202" s="210"/>
      <c r="L202" s="103">
        <v>0</v>
      </c>
      <c r="M202" s="103">
        <v>0</v>
      </c>
      <c r="N202" s="103"/>
      <c r="O202" s="103">
        <v>1268972</v>
      </c>
      <c r="P202" s="103"/>
      <c r="Q202" s="93" t="s">
        <v>759</v>
      </c>
      <c r="R202" s="103"/>
      <c r="S202" s="103">
        <v>11153120859</v>
      </c>
      <c r="T202" s="103"/>
      <c r="U202" s="132">
        <v>8010027268</v>
      </c>
      <c r="V202" s="210"/>
      <c r="W202" s="12">
        <f>U202/درآمدها!$J$5</f>
        <v>6.5763500605171702E-4</v>
      </c>
      <c r="X202" s="123"/>
      <c r="Y202" s="83"/>
    </row>
    <row r="203" spans="1:25">
      <c r="A203" s="209" t="s">
        <v>131</v>
      </c>
      <c r="B203" s="209"/>
      <c r="C203" s="103">
        <v>2075239</v>
      </c>
      <c r="D203" s="103"/>
      <c r="E203" s="103">
        <v>5517085567</v>
      </c>
      <c r="F203" s="103"/>
      <c r="G203" s="132">
        <v>3999946288</v>
      </c>
      <c r="H203" s="103"/>
      <c r="I203" s="103">
        <v>0</v>
      </c>
      <c r="J203" s="103">
        <v>0</v>
      </c>
      <c r="K203" s="210"/>
      <c r="L203" s="103">
        <v>0</v>
      </c>
      <c r="M203" s="103">
        <v>0</v>
      </c>
      <c r="N203" s="103"/>
      <c r="O203" s="103">
        <v>2075239</v>
      </c>
      <c r="P203" s="103"/>
      <c r="Q203" s="93" t="s">
        <v>495</v>
      </c>
      <c r="R203" s="103"/>
      <c r="S203" s="103">
        <v>5517085567</v>
      </c>
      <c r="T203" s="103"/>
      <c r="U203" s="132">
        <v>3999946288</v>
      </c>
      <c r="V203" s="210"/>
      <c r="W203" s="12">
        <f>U203/درآمدها!$J$5</f>
        <v>3.2840146647493575E-4</v>
      </c>
      <c r="X203" s="123"/>
      <c r="Y203" s="83"/>
    </row>
    <row r="204" spans="1:25">
      <c r="A204" s="209" t="s">
        <v>126</v>
      </c>
      <c r="B204" s="209"/>
      <c r="C204" s="103">
        <v>4400383</v>
      </c>
      <c r="D204" s="103"/>
      <c r="E204" s="103">
        <v>8525458180</v>
      </c>
      <c r="F204" s="103"/>
      <c r="G204" s="132">
        <v>7926051712</v>
      </c>
      <c r="H204" s="103"/>
      <c r="I204" s="103">
        <v>10700469</v>
      </c>
      <c r="J204" s="103">
        <v>21016452207</v>
      </c>
      <c r="K204" s="210"/>
      <c r="L204" s="103">
        <v>0</v>
      </c>
      <c r="M204" s="103">
        <v>0</v>
      </c>
      <c r="N204" s="103"/>
      <c r="O204" s="103">
        <v>15100852</v>
      </c>
      <c r="P204" s="103"/>
      <c r="Q204" s="93" t="s">
        <v>760</v>
      </c>
      <c r="R204" s="103"/>
      <c r="S204" s="103">
        <v>29541910387</v>
      </c>
      <c r="T204" s="103"/>
      <c r="U204" s="132">
        <v>29271453769</v>
      </c>
      <c r="V204" s="210"/>
      <c r="W204" s="12">
        <f>U204/درآمدها!$J$5</f>
        <v>2.4032293564620198E-3</v>
      </c>
      <c r="X204" s="123"/>
      <c r="Y204" s="83"/>
    </row>
    <row r="205" spans="1:25">
      <c r="A205" s="209" t="s">
        <v>182</v>
      </c>
      <c r="B205" s="209"/>
      <c r="C205" s="103">
        <v>3786120</v>
      </c>
      <c r="D205" s="103"/>
      <c r="E205" s="103">
        <v>130820355051</v>
      </c>
      <c r="F205" s="103"/>
      <c r="G205" s="132">
        <v>92772557248</v>
      </c>
      <c r="H205" s="103"/>
      <c r="I205" s="103">
        <v>2047499</v>
      </c>
      <c r="J205" s="103">
        <v>54696166424</v>
      </c>
      <c r="K205" s="210"/>
      <c r="L205" s="103">
        <v>0</v>
      </c>
      <c r="M205" s="103">
        <v>0</v>
      </c>
      <c r="N205" s="103"/>
      <c r="O205" s="103">
        <v>5833619</v>
      </c>
      <c r="P205" s="103"/>
      <c r="Q205" s="93" t="s">
        <v>761</v>
      </c>
      <c r="R205" s="103"/>
      <c r="S205" s="103">
        <v>185516521475</v>
      </c>
      <c r="T205" s="103"/>
      <c r="U205" s="132">
        <v>149263916812</v>
      </c>
      <c r="V205" s="210"/>
      <c r="W205" s="12">
        <f>U205/درآمدها!$J$5</f>
        <v>1.2254786850491231E-2</v>
      </c>
      <c r="X205" s="123"/>
      <c r="Y205" s="83"/>
    </row>
    <row r="206" spans="1:25">
      <c r="A206" s="209" t="s">
        <v>474</v>
      </c>
      <c r="B206" s="209"/>
      <c r="C206" s="103">
        <v>1891469</v>
      </c>
      <c r="D206" s="103"/>
      <c r="E206" s="103">
        <v>18867776003</v>
      </c>
      <c r="F206" s="103"/>
      <c r="G206" s="132">
        <v>15869012576</v>
      </c>
      <c r="H206" s="103"/>
      <c r="I206" s="103">
        <v>1087824</v>
      </c>
      <c r="J206" s="103">
        <v>10965486237</v>
      </c>
      <c r="K206" s="210"/>
      <c r="L206" s="103">
        <v>0</v>
      </c>
      <c r="M206" s="103">
        <v>0</v>
      </c>
      <c r="N206" s="103"/>
      <c r="O206" s="103">
        <v>2979293</v>
      </c>
      <c r="P206" s="103"/>
      <c r="Q206" s="93" t="s">
        <v>762</v>
      </c>
      <c r="R206" s="103"/>
      <c r="S206" s="103">
        <v>29833262240</v>
      </c>
      <c r="T206" s="103"/>
      <c r="U206" s="132">
        <v>29941434353</v>
      </c>
      <c r="V206" s="210"/>
      <c r="W206" s="12">
        <f>U206/درآمدها!$J$5</f>
        <v>2.4582357466616609E-3</v>
      </c>
      <c r="X206" s="123"/>
      <c r="Y206" s="83"/>
    </row>
    <row r="207" spans="1:25">
      <c r="A207" s="209" t="s">
        <v>95</v>
      </c>
      <c r="B207" s="209"/>
      <c r="C207" s="103">
        <v>2246105</v>
      </c>
      <c r="D207" s="103"/>
      <c r="E207" s="103">
        <v>51078691508</v>
      </c>
      <c r="F207" s="103"/>
      <c r="G207" s="132">
        <v>40613552888</v>
      </c>
      <c r="H207" s="103"/>
      <c r="I207" s="103">
        <v>98201</v>
      </c>
      <c r="J207" s="103">
        <v>1911517647</v>
      </c>
      <c r="K207" s="210"/>
      <c r="L207" s="103">
        <v>0</v>
      </c>
      <c r="M207" s="103">
        <v>0</v>
      </c>
      <c r="N207" s="103"/>
      <c r="O207" s="103">
        <v>2344306</v>
      </c>
      <c r="P207" s="103"/>
      <c r="Q207" s="103" t="s">
        <v>763</v>
      </c>
      <c r="R207" s="103"/>
      <c r="S207" s="103">
        <v>52990209155</v>
      </c>
      <c r="T207" s="103"/>
      <c r="U207" s="132">
        <v>48471433493</v>
      </c>
      <c r="V207" s="210"/>
      <c r="W207" s="12">
        <f>U207/درآمدها!$J$5</f>
        <v>3.9795758980560383E-3</v>
      </c>
      <c r="X207" s="123"/>
      <c r="Y207" s="83"/>
    </row>
    <row r="208" spans="1:25">
      <c r="A208" s="209" t="s">
        <v>186</v>
      </c>
      <c r="B208" s="209"/>
      <c r="C208" s="103">
        <v>18508358</v>
      </c>
      <c r="D208" s="103"/>
      <c r="E208" s="103">
        <v>90401441466</v>
      </c>
      <c r="F208" s="103"/>
      <c r="G208" s="132">
        <v>80013916494</v>
      </c>
      <c r="H208" s="103"/>
      <c r="I208" s="103">
        <v>853552</v>
      </c>
      <c r="J208" s="103">
        <v>4226949474</v>
      </c>
      <c r="K208" s="210"/>
      <c r="L208" s="103">
        <v>0</v>
      </c>
      <c r="M208" s="103">
        <v>0</v>
      </c>
      <c r="N208" s="103"/>
      <c r="O208" s="103">
        <v>19361910</v>
      </c>
      <c r="P208" s="103"/>
      <c r="Q208" s="93" t="s">
        <v>764</v>
      </c>
      <c r="R208" s="103"/>
      <c r="S208" s="103">
        <v>94628390940</v>
      </c>
      <c r="T208" s="103"/>
      <c r="U208" s="132">
        <v>97388335580</v>
      </c>
      <c r="V208" s="210"/>
      <c r="W208" s="12">
        <f>U208/درآمدها!$J$5</f>
        <v>7.9957254221072575E-3</v>
      </c>
      <c r="X208" s="123"/>
      <c r="Y208" s="83"/>
    </row>
    <row r="209" spans="1:25">
      <c r="A209" s="209" t="s">
        <v>583</v>
      </c>
      <c r="B209" s="209"/>
      <c r="C209" s="103">
        <v>0</v>
      </c>
      <c r="D209" s="103"/>
      <c r="E209" s="103">
        <v>0</v>
      </c>
      <c r="F209" s="103"/>
      <c r="G209" s="132">
        <v>0</v>
      </c>
      <c r="H209" s="103"/>
      <c r="I209" s="103">
        <v>1709282</v>
      </c>
      <c r="J209" s="103">
        <v>31065426685</v>
      </c>
      <c r="K209" s="210"/>
      <c r="L209" s="103">
        <v>0</v>
      </c>
      <c r="M209" s="103">
        <v>0</v>
      </c>
      <c r="N209" s="103"/>
      <c r="O209" s="103">
        <v>1709282</v>
      </c>
      <c r="P209" s="103"/>
      <c r="Q209" s="93" t="s">
        <v>765</v>
      </c>
      <c r="R209" s="103"/>
      <c r="S209" s="103">
        <v>31065426685</v>
      </c>
      <c r="T209" s="103"/>
      <c r="U209" s="132">
        <v>29309678072</v>
      </c>
      <c r="V209" s="210"/>
      <c r="W209" s="12">
        <f>U209/درآمدها!$J$5</f>
        <v>2.4063676278927742E-3</v>
      </c>
      <c r="X209" s="123"/>
      <c r="Y209" s="83"/>
    </row>
    <row r="210" spans="1:25">
      <c r="A210" s="209" t="s">
        <v>94</v>
      </c>
      <c r="B210" s="209"/>
      <c r="C210" s="103">
        <v>1176128</v>
      </c>
      <c r="D210" s="103"/>
      <c r="E210" s="103">
        <v>21383641796</v>
      </c>
      <c r="F210" s="103"/>
      <c r="G210" s="132">
        <v>21371697105</v>
      </c>
      <c r="H210" s="103"/>
      <c r="I210" s="103">
        <v>159740</v>
      </c>
      <c r="J210" s="103">
        <v>3089117572</v>
      </c>
      <c r="K210" s="210"/>
      <c r="L210" s="103">
        <v>0</v>
      </c>
      <c r="M210" s="103">
        <v>0</v>
      </c>
      <c r="N210" s="103"/>
      <c r="O210" s="103">
        <v>1335868</v>
      </c>
      <c r="P210" s="103"/>
      <c r="Q210" s="93" t="s">
        <v>766</v>
      </c>
      <c r="R210" s="103"/>
      <c r="S210" s="103">
        <v>24472759368</v>
      </c>
      <c r="T210" s="103"/>
      <c r="U210" s="132">
        <v>27979265667</v>
      </c>
      <c r="V210" s="210"/>
      <c r="W210" s="12">
        <f>U210/درآمدها!$J$5</f>
        <v>2.2971388149636623E-3</v>
      </c>
      <c r="X210" s="123"/>
      <c r="Y210" s="83"/>
    </row>
    <row r="211" spans="1:25">
      <c r="A211" s="209" t="s">
        <v>584</v>
      </c>
      <c r="B211" s="209"/>
      <c r="C211" s="103">
        <v>0</v>
      </c>
      <c r="D211" s="103"/>
      <c r="E211" s="103">
        <v>0</v>
      </c>
      <c r="F211" s="103"/>
      <c r="G211" s="132">
        <v>0</v>
      </c>
      <c r="H211" s="103"/>
      <c r="I211" s="103">
        <v>257037</v>
      </c>
      <c r="J211" s="103">
        <v>9922016703</v>
      </c>
      <c r="K211" s="210"/>
      <c r="L211" s="103">
        <v>0</v>
      </c>
      <c r="M211" s="103">
        <v>0</v>
      </c>
      <c r="N211" s="103"/>
      <c r="O211" s="103">
        <v>257037</v>
      </c>
      <c r="P211" s="103"/>
      <c r="Q211" s="93" t="s">
        <v>767</v>
      </c>
      <c r="R211" s="103"/>
      <c r="S211" s="103">
        <v>9922016703</v>
      </c>
      <c r="T211" s="103"/>
      <c r="U211" s="132">
        <v>9410346009</v>
      </c>
      <c r="V211" s="210"/>
      <c r="W211" s="12">
        <f>U211/درآمدها!$J$5</f>
        <v>7.7260323186423719E-4</v>
      </c>
      <c r="X211" s="123"/>
      <c r="Y211" s="83"/>
    </row>
    <row r="212" spans="1:25">
      <c r="A212" s="209" t="s">
        <v>196</v>
      </c>
      <c r="B212" s="209"/>
      <c r="C212" s="103">
        <v>7484474</v>
      </c>
      <c r="D212" s="103"/>
      <c r="E212" s="103">
        <v>58011485010</v>
      </c>
      <c r="F212" s="103"/>
      <c r="G212" s="132">
        <v>49401210764</v>
      </c>
      <c r="H212" s="103"/>
      <c r="I212" s="103">
        <v>457407</v>
      </c>
      <c r="J212" s="103">
        <v>3326406299</v>
      </c>
      <c r="K212" s="210"/>
      <c r="L212" s="103">
        <v>0</v>
      </c>
      <c r="M212" s="103">
        <v>0</v>
      </c>
      <c r="N212" s="103"/>
      <c r="O212" s="103">
        <v>7941881</v>
      </c>
      <c r="P212" s="103"/>
      <c r="Q212" s="93" t="s">
        <v>768</v>
      </c>
      <c r="R212" s="103"/>
      <c r="S212" s="103">
        <v>61337891309</v>
      </c>
      <c r="T212" s="103"/>
      <c r="U212" s="132">
        <v>58420238383</v>
      </c>
      <c r="V212" s="210"/>
      <c r="W212" s="12">
        <f>U212/درآمدها!$J$5</f>
        <v>4.7963873950880734E-3</v>
      </c>
      <c r="X212" s="123"/>
      <c r="Y212" s="83"/>
    </row>
    <row r="213" spans="1:25">
      <c r="A213" s="209" t="s">
        <v>115</v>
      </c>
      <c r="B213" s="209"/>
      <c r="C213" s="103">
        <v>1294931</v>
      </c>
      <c r="D213" s="103"/>
      <c r="E213" s="103">
        <v>58066055915</v>
      </c>
      <c r="F213" s="103"/>
      <c r="G213" s="132">
        <v>57551881642</v>
      </c>
      <c r="H213" s="103"/>
      <c r="I213" s="103">
        <v>58251</v>
      </c>
      <c r="J213" s="103">
        <v>2903349949</v>
      </c>
      <c r="K213" s="210"/>
      <c r="L213" s="103">
        <v>0</v>
      </c>
      <c r="M213" s="103">
        <v>0</v>
      </c>
      <c r="N213" s="103"/>
      <c r="O213" s="103">
        <v>1353182</v>
      </c>
      <c r="P213" s="103"/>
      <c r="Q213" s="93" t="s">
        <v>769</v>
      </c>
      <c r="R213" s="103"/>
      <c r="S213" s="103">
        <v>60969405864</v>
      </c>
      <c r="T213" s="103"/>
      <c r="U213" s="132">
        <v>69812276436</v>
      </c>
      <c r="V213" s="210"/>
      <c r="W213" s="12">
        <f>U213/درآمدها!$J$5</f>
        <v>5.7316904550234297E-3</v>
      </c>
      <c r="X213" s="123"/>
      <c r="Y213" s="83"/>
    </row>
    <row r="214" spans="1:25">
      <c r="A214" s="209" t="s">
        <v>164</v>
      </c>
      <c r="B214" s="209"/>
      <c r="C214" s="103">
        <v>26443761</v>
      </c>
      <c r="D214" s="103"/>
      <c r="E214" s="103">
        <v>114970699387</v>
      </c>
      <c r="F214" s="103"/>
      <c r="G214" s="132">
        <v>89531548644</v>
      </c>
      <c r="H214" s="103"/>
      <c r="I214" s="103">
        <v>579168</v>
      </c>
      <c r="J214" s="103">
        <v>2217568874</v>
      </c>
      <c r="K214" s="210"/>
      <c r="L214" s="103">
        <v>0</v>
      </c>
      <c r="M214" s="103">
        <v>0</v>
      </c>
      <c r="N214" s="103"/>
      <c r="O214" s="103">
        <v>27022929</v>
      </c>
      <c r="P214" s="103"/>
      <c r="Q214" s="93" t="s">
        <v>770</v>
      </c>
      <c r="R214" s="103"/>
      <c r="S214" s="103">
        <v>117188268261</v>
      </c>
      <c r="T214" s="103"/>
      <c r="U214" s="132">
        <v>100061481086</v>
      </c>
      <c r="V214" s="210"/>
      <c r="W214" s="12">
        <f>U214/درآمدها!$J$5</f>
        <v>8.2151945952071356E-3</v>
      </c>
      <c r="X214" s="123"/>
      <c r="Y214" s="83"/>
    </row>
    <row r="215" spans="1:25">
      <c r="A215" s="209" t="s">
        <v>232</v>
      </c>
      <c r="B215" s="209"/>
      <c r="C215" s="103">
        <v>14603745</v>
      </c>
      <c r="D215" s="103"/>
      <c r="E215" s="103">
        <v>42161902659</v>
      </c>
      <c r="F215" s="103"/>
      <c r="G215" s="132">
        <v>34390424090</v>
      </c>
      <c r="H215" s="103"/>
      <c r="I215" s="103">
        <v>612431</v>
      </c>
      <c r="J215" s="103">
        <v>1590112419</v>
      </c>
      <c r="K215" s="210"/>
      <c r="L215" s="103">
        <v>0</v>
      </c>
      <c r="M215" s="103">
        <v>0</v>
      </c>
      <c r="N215" s="103"/>
      <c r="O215" s="103">
        <v>15216176</v>
      </c>
      <c r="P215" s="103"/>
      <c r="Q215" s="93" t="s">
        <v>771</v>
      </c>
      <c r="R215" s="103"/>
      <c r="S215" s="103">
        <v>43752015078</v>
      </c>
      <c r="T215" s="103"/>
      <c r="U215" s="132">
        <v>41595509324</v>
      </c>
      <c r="V215" s="210"/>
      <c r="W215" s="12">
        <f>U215/درآمدها!$J$5</f>
        <v>3.415052422517295E-3</v>
      </c>
      <c r="X215" s="123"/>
      <c r="Y215" s="83"/>
    </row>
    <row r="216" spans="1:25">
      <c r="A216" s="209" t="s">
        <v>548</v>
      </c>
      <c r="B216" s="209"/>
      <c r="C216" s="103">
        <v>3607512</v>
      </c>
      <c r="D216" s="103"/>
      <c r="E216" s="103">
        <v>6807595206</v>
      </c>
      <c r="F216" s="103"/>
      <c r="G216" s="132">
        <v>4909298762</v>
      </c>
      <c r="H216" s="103"/>
      <c r="I216" s="103">
        <v>0</v>
      </c>
      <c r="J216" s="103">
        <v>0</v>
      </c>
      <c r="K216" s="210"/>
      <c r="L216" s="103">
        <v>0</v>
      </c>
      <c r="M216" s="103">
        <v>0</v>
      </c>
      <c r="N216" s="103"/>
      <c r="O216" s="103">
        <v>3607512</v>
      </c>
      <c r="P216" s="103"/>
      <c r="Q216" s="93" t="s">
        <v>772</v>
      </c>
      <c r="R216" s="103"/>
      <c r="S216" s="103">
        <v>6807595206</v>
      </c>
      <c r="T216" s="103"/>
      <c r="U216" s="132">
        <v>4959503424</v>
      </c>
      <c r="V216" s="210"/>
      <c r="W216" s="12">
        <f>U216/درآمدها!$J$5</f>
        <v>4.0718251700410459E-4</v>
      </c>
      <c r="X216" s="123"/>
      <c r="Y216" s="83"/>
    </row>
    <row r="217" spans="1:25">
      <c r="A217" s="209" t="s">
        <v>549</v>
      </c>
      <c r="B217" s="209"/>
      <c r="C217" s="103">
        <v>8650000</v>
      </c>
      <c r="D217" s="103"/>
      <c r="E217" s="103">
        <v>60522231767</v>
      </c>
      <c r="F217" s="103"/>
      <c r="G217" s="132">
        <v>63543155175</v>
      </c>
      <c r="H217" s="103"/>
      <c r="I217" s="103">
        <v>0</v>
      </c>
      <c r="J217" s="103">
        <v>0</v>
      </c>
      <c r="K217" s="210"/>
      <c r="L217" s="103">
        <v>0</v>
      </c>
      <c r="M217" s="103">
        <v>0</v>
      </c>
      <c r="N217" s="103"/>
      <c r="O217" s="103">
        <v>8650000</v>
      </c>
      <c r="P217" s="103"/>
      <c r="Q217" s="93" t="s">
        <v>676</v>
      </c>
      <c r="R217" s="103"/>
      <c r="S217" s="103">
        <v>60522231767</v>
      </c>
      <c r="T217" s="103"/>
      <c r="U217" s="132">
        <v>58470021000</v>
      </c>
      <c r="V217" s="210"/>
      <c r="W217" s="12">
        <f>U217/درآمدها!$J$5</f>
        <v>4.8004746210782842E-3</v>
      </c>
      <c r="X217" s="123"/>
      <c r="Y217" s="83"/>
    </row>
    <row r="218" spans="1:25">
      <c r="A218" s="209" t="s">
        <v>169</v>
      </c>
      <c r="B218" s="209"/>
      <c r="C218" s="103">
        <v>2065686</v>
      </c>
      <c r="D218" s="103"/>
      <c r="E218" s="103">
        <v>23541361093</v>
      </c>
      <c r="F218" s="103"/>
      <c r="G218" s="132">
        <v>22854288227</v>
      </c>
      <c r="H218" s="103"/>
      <c r="I218" s="103">
        <v>169816</v>
      </c>
      <c r="J218" s="103">
        <v>1959043546</v>
      </c>
      <c r="K218" s="210"/>
      <c r="L218" s="103">
        <v>0</v>
      </c>
      <c r="M218" s="103">
        <v>0</v>
      </c>
      <c r="N218" s="103"/>
      <c r="O218" s="103">
        <v>2235502</v>
      </c>
      <c r="P218" s="103"/>
      <c r="Q218" s="93" t="s">
        <v>773</v>
      </c>
      <c r="R218" s="103"/>
      <c r="S218" s="103">
        <v>25500404639</v>
      </c>
      <c r="T218" s="103"/>
      <c r="U218" s="132">
        <v>24821982528</v>
      </c>
      <c r="V218" s="210"/>
      <c r="W218" s="12">
        <f>U218/درآمدها!$J$5</f>
        <v>2.0379212309588972E-3</v>
      </c>
      <c r="X218" s="123"/>
      <c r="Y218" s="83"/>
    </row>
    <row r="219" spans="1:25">
      <c r="A219" s="209" t="s">
        <v>167</v>
      </c>
      <c r="B219" s="209"/>
      <c r="C219" s="103">
        <v>89784</v>
      </c>
      <c r="D219" s="103"/>
      <c r="E219" s="103">
        <v>3363550577</v>
      </c>
      <c r="F219" s="103"/>
      <c r="G219" s="132">
        <v>4122447583</v>
      </c>
      <c r="H219" s="103"/>
      <c r="I219" s="103">
        <v>1735</v>
      </c>
      <c r="J219" s="103">
        <v>82566152</v>
      </c>
      <c r="K219" s="210"/>
      <c r="L219" s="103">
        <v>20597</v>
      </c>
      <c r="M219" s="103">
        <v>982915795</v>
      </c>
      <c r="N219" s="103"/>
      <c r="O219" s="103">
        <v>70922</v>
      </c>
      <c r="P219" s="103"/>
      <c r="Q219" s="93" t="s">
        <v>774</v>
      </c>
      <c r="R219" s="103"/>
      <c r="S219" s="103">
        <v>2674497607</v>
      </c>
      <c r="T219" s="103"/>
      <c r="U219" s="132">
        <v>3186600639</v>
      </c>
      <c r="V219" s="210"/>
      <c r="W219" s="12">
        <f>U219/درآمدها!$J$5</f>
        <v>2.6162459382443766E-4</v>
      </c>
      <c r="X219" s="123"/>
      <c r="Y219" s="83"/>
    </row>
    <row r="220" spans="1:25">
      <c r="A220" s="209" t="s">
        <v>440</v>
      </c>
      <c r="B220" s="209"/>
      <c r="C220" s="103">
        <v>388733</v>
      </c>
      <c r="D220" s="103"/>
      <c r="E220" s="103">
        <v>9385200412</v>
      </c>
      <c r="F220" s="103"/>
      <c r="G220" s="132">
        <v>9196796922</v>
      </c>
      <c r="H220" s="103"/>
      <c r="I220" s="103">
        <v>17849</v>
      </c>
      <c r="J220" s="103">
        <v>449345685</v>
      </c>
      <c r="K220" s="210"/>
      <c r="L220" s="103">
        <v>0</v>
      </c>
      <c r="M220" s="103">
        <v>0</v>
      </c>
      <c r="N220" s="103"/>
      <c r="O220" s="103">
        <v>406582</v>
      </c>
      <c r="P220" s="103"/>
      <c r="Q220" s="93" t="s">
        <v>775</v>
      </c>
      <c r="R220" s="103"/>
      <c r="S220" s="103">
        <v>9834546097</v>
      </c>
      <c r="T220" s="103"/>
      <c r="U220" s="132">
        <v>10504192141</v>
      </c>
      <c r="V220" s="210"/>
      <c r="W220" s="12">
        <f>U220/درآمدها!$J$5</f>
        <v>8.6240960624591639E-4</v>
      </c>
      <c r="X220" s="123"/>
      <c r="Y220" s="83"/>
    </row>
    <row r="221" spans="1:25">
      <c r="A221" s="209" t="s">
        <v>142</v>
      </c>
      <c r="B221" s="209"/>
      <c r="C221" s="103">
        <v>6874298</v>
      </c>
      <c r="D221" s="103"/>
      <c r="E221" s="103">
        <v>33972852302</v>
      </c>
      <c r="F221" s="103"/>
      <c r="G221" s="132">
        <v>31433621266</v>
      </c>
      <c r="H221" s="103"/>
      <c r="I221" s="103">
        <v>273329</v>
      </c>
      <c r="J221" s="103">
        <v>1393465160</v>
      </c>
      <c r="K221" s="210"/>
      <c r="L221" s="103">
        <v>0</v>
      </c>
      <c r="M221" s="103">
        <v>0</v>
      </c>
      <c r="N221" s="103"/>
      <c r="O221" s="103">
        <v>7147627</v>
      </c>
      <c r="P221" s="103"/>
      <c r="Q221" s="93" t="s">
        <v>585</v>
      </c>
      <c r="R221" s="103"/>
      <c r="S221" s="103">
        <v>35366317462</v>
      </c>
      <c r="T221" s="103"/>
      <c r="U221" s="132">
        <v>35667595073</v>
      </c>
      <c r="V221" s="210"/>
      <c r="W221" s="12">
        <f>U221/درآمدها!$J$5</f>
        <v>2.9283619539461655E-3</v>
      </c>
      <c r="X221" s="123"/>
      <c r="Y221" s="83"/>
    </row>
    <row r="222" spans="1:25">
      <c r="A222" s="209" t="s">
        <v>108</v>
      </c>
      <c r="B222" s="209"/>
      <c r="C222" s="103">
        <v>1043144</v>
      </c>
      <c r="D222" s="103"/>
      <c r="E222" s="103">
        <v>21302329396</v>
      </c>
      <c r="F222" s="103"/>
      <c r="G222" s="132">
        <v>20531358408</v>
      </c>
      <c r="H222" s="103"/>
      <c r="I222" s="103">
        <v>538780</v>
      </c>
      <c r="J222" s="103">
        <v>11496025288</v>
      </c>
      <c r="K222" s="210"/>
      <c r="L222" s="103">
        <v>0</v>
      </c>
      <c r="M222" s="103">
        <v>0</v>
      </c>
      <c r="N222" s="103"/>
      <c r="O222" s="103">
        <v>1581924</v>
      </c>
      <c r="P222" s="103"/>
      <c r="Q222" s="93" t="s">
        <v>776</v>
      </c>
      <c r="R222" s="103"/>
      <c r="S222" s="103">
        <v>32798354684</v>
      </c>
      <c r="T222" s="103"/>
      <c r="U222" s="132">
        <v>33211443984</v>
      </c>
      <c r="V222" s="210"/>
      <c r="W222" s="12">
        <f>U222/درآمدها!$J$5</f>
        <v>2.7267083412635517E-3</v>
      </c>
      <c r="X222" s="123"/>
      <c r="Y222" s="83"/>
    </row>
    <row r="223" spans="1:25">
      <c r="A223" s="209" t="s">
        <v>160</v>
      </c>
      <c r="B223" s="209"/>
      <c r="C223" s="103">
        <v>7343987</v>
      </c>
      <c r="D223" s="103"/>
      <c r="E223" s="103">
        <v>40273236986</v>
      </c>
      <c r="F223" s="103"/>
      <c r="G223" s="132">
        <v>46721857777</v>
      </c>
      <c r="H223" s="103"/>
      <c r="I223" s="103">
        <v>252281</v>
      </c>
      <c r="J223" s="103">
        <v>1795041387</v>
      </c>
      <c r="K223" s="210"/>
      <c r="L223" s="103">
        <v>0</v>
      </c>
      <c r="M223" s="103">
        <v>0</v>
      </c>
      <c r="N223" s="103"/>
      <c r="O223" s="103">
        <v>7596268</v>
      </c>
      <c r="P223" s="103"/>
      <c r="Q223" s="93" t="s">
        <v>777</v>
      </c>
      <c r="R223" s="103"/>
      <c r="S223" s="103">
        <v>42068278373</v>
      </c>
      <c r="T223" s="103"/>
      <c r="U223" s="132">
        <v>57992219179</v>
      </c>
      <c r="V223" s="210"/>
      <c r="W223" s="12">
        <f>U223/درآمدها!$J$5</f>
        <v>4.7612463896463935E-3</v>
      </c>
      <c r="X223" s="123"/>
      <c r="Y223" s="83"/>
    </row>
    <row r="224" spans="1:25">
      <c r="A224" s="209" t="s">
        <v>550</v>
      </c>
      <c r="B224" s="209"/>
      <c r="C224" s="103">
        <v>1161185</v>
      </c>
      <c r="D224" s="103"/>
      <c r="E224" s="103">
        <v>4335496134</v>
      </c>
      <c r="F224" s="103"/>
      <c r="G224" s="132">
        <v>3745625459</v>
      </c>
      <c r="H224" s="103"/>
      <c r="I224" s="103">
        <v>4908387</v>
      </c>
      <c r="J224" s="103">
        <v>20355958489</v>
      </c>
      <c r="K224" s="210"/>
      <c r="L224" s="103">
        <v>0</v>
      </c>
      <c r="M224" s="103">
        <v>0</v>
      </c>
      <c r="N224" s="103"/>
      <c r="O224" s="103">
        <v>6069572</v>
      </c>
      <c r="P224" s="103"/>
      <c r="Q224" s="93" t="s">
        <v>778</v>
      </c>
      <c r="R224" s="103"/>
      <c r="S224" s="103">
        <v>24691454623</v>
      </c>
      <c r="T224" s="103"/>
      <c r="U224" s="132">
        <v>25479293334</v>
      </c>
      <c r="V224" s="210"/>
      <c r="W224" s="12">
        <f>U224/درآمدها!$J$5</f>
        <v>2.0918874137718555E-3</v>
      </c>
      <c r="X224" s="123"/>
      <c r="Y224" s="83"/>
    </row>
    <row r="225" spans="1:25">
      <c r="A225" s="209" t="s">
        <v>441</v>
      </c>
      <c r="B225" s="209"/>
      <c r="C225" s="103">
        <v>2364196</v>
      </c>
      <c r="D225" s="103"/>
      <c r="E225" s="103">
        <v>89551867809</v>
      </c>
      <c r="F225" s="103"/>
      <c r="G225" s="132">
        <v>83923107800</v>
      </c>
      <c r="H225" s="103"/>
      <c r="I225" s="103">
        <v>40778</v>
      </c>
      <c r="J225" s="103">
        <v>1562430416</v>
      </c>
      <c r="K225" s="210"/>
      <c r="L225" s="103">
        <v>554533</v>
      </c>
      <c r="M225" s="103">
        <v>21911012313</v>
      </c>
      <c r="N225" s="103"/>
      <c r="O225" s="103">
        <v>1850441</v>
      </c>
      <c r="P225" s="103"/>
      <c r="Q225" s="93" t="s">
        <v>779</v>
      </c>
      <c r="R225" s="103"/>
      <c r="S225" s="103">
        <v>70105577095</v>
      </c>
      <c r="T225" s="103"/>
      <c r="U225" s="132">
        <v>72160873269</v>
      </c>
      <c r="V225" s="210"/>
      <c r="W225" s="12">
        <f>U225/درآمدها!$J$5</f>
        <v>5.9245137052829321E-3</v>
      </c>
      <c r="X225" s="123"/>
      <c r="Y225" s="83"/>
    </row>
    <row r="226" spans="1:25">
      <c r="A226" s="209" t="s">
        <v>128</v>
      </c>
      <c r="B226" s="209"/>
      <c r="C226" s="103">
        <v>7920931</v>
      </c>
      <c r="D226" s="103"/>
      <c r="E226" s="103">
        <v>41974643323</v>
      </c>
      <c r="F226" s="103"/>
      <c r="G226" s="132">
        <v>33384918196</v>
      </c>
      <c r="H226" s="103"/>
      <c r="I226" s="103">
        <v>2950524</v>
      </c>
      <c r="J226" s="103">
        <v>15081664920</v>
      </c>
      <c r="K226" s="210"/>
      <c r="L226" s="103">
        <v>0</v>
      </c>
      <c r="M226" s="103">
        <v>0</v>
      </c>
      <c r="N226" s="103"/>
      <c r="O226" s="103">
        <v>10871455</v>
      </c>
      <c r="P226" s="103"/>
      <c r="Q226" s="93" t="s">
        <v>780</v>
      </c>
      <c r="R226" s="103"/>
      <c r="S226" s="103">
        <v>57056308243</v>
      </c>
      <c r="T226" s="103"/>
      <c r="U226" s="132">
        <v>56951677073</v>
      </c>
      <c r="V226" s="210"/>
      <c r="W226" s="12">
        <f>U226/درآمدها!$J$5</f>
        <v>4.6758163541070468E-3</v>
      </c>
      <c r="X226" s="123"/>
      <c r="Y226" s="83"/>
    </row>
    <row r="227" spans="1:25" ht="30" thickBot="1">
      <c r="A227" s="209" t="s">
        <v>133</v>
      </c>
      <c r="B227" s="209"/>
      <c r="C227" s="103">
        <v>2111030</v>
      </c>
      <c r="D227" s="103"/>
      <c r="E227" s="103">
        <v>21551588499</v>
      </c>
      <c r="F227" s="103"/>
      <c r="G227" s="132">
        <v>33701418109</v>
      </c>
      <c r="H227" s="103"/>
      <c r="I227" s="103">
        <v>74459</v>
      </c>
      <c r="J227" s="103">
        <v>1254896047</v>
      </c>
      <c r="K227" s="210"/>
      <c r="L227" s="103">
        <v>825226</v>
      </c>
      <c r="M227" s="103">
        <v>13711103251</v>
      </c>
      <c r="N227" s="103"/>
      <c r="O227" s="103">
        <v>1360263</v>
      </c>
      <c r="P227" s="103"/>
      <c r="Q227" s="93" t="s">
        <v>781</v>
      </c>
      <c r="R227" s="103"/>
      <c r="S227" s="103">
        <v>14236990982</v>
      </c>
      <c r="T227" s="103"/>
      <c r="U227" s="132">
        <v>24379614919</v>
      </c>
      <c r="V227" s="210"/>
      <c r="W227" s="12">
        <f>U227/درآمدها!$J$5</f>
        <v>2.0016022003878022E-3</v>
      </c>
      <c r="X227" s="123"/>
      <c r="Y227" s="83"/>
    </row>
    <row r="228" spans="1:25" ht="30" thickBot="1">
      <c r="A228" s="208" t="s">
        <v>2</v>
      </c>
      <c r="D228" s="62"/>
      <c r="E228" s="62">
        <f>SUM(E10:E227)</f>
        <v>9622682736123</v>
      </c>
      <c r="F228" s="83"/>
      <c r="G228" s="155">
        <f>SUM(G10:G227)</f>
        <v>9053714774244</v>
      </c>
      <c r="H228" s="83"/>
      <c r="I228" s="83"/>
      <c r="J228" s="62">
        <f>SUM(J10:J227)</f>
        <v>1795330774308</v>
      </c>
      <c r="K228" s="210"/>
      <c r="L228" s="83"/>
      <c r="M228" s="62">
        <f>SUM(M10:M227)</f>
        <v>245633652554</v>
      </c>
      <c r="N228" s="83"/>
      <c r="P228" s="83"/>
      <c r="Q228" s="93"/>
      <c r="R228" s="83"/>
      <c r="S228" s="62">
        <f>SUM(S10:S227)</f>
        <v>11192714743045</v>
      </c>
      <c r="T228" s="83"/>
      <c r="U228" s="155">
        <f>SUM(U10:U227)</f>
        <v>11431401058031</v>
      </c>
      <c r="V228" s="210"/>
      <c r="W228" s="213">
        <f>SUM(W10:W227)</f>
        <v>0.93853482047569736</v>
      </c>
      <c r="Y228" s="83"/>
    </row>
    <row r="229" spans="1:25" ht="30" thickTop="1"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W229" s="212"/>
    </row>
    <row r="230" spans="1:25"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W230" s="212"/>
    </row>
    <row r="231" spans="1:25"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W231" s="212"/>
    </row>
    <row r="232" spans="1:25"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W232" s="212"/>
    </row>
    <row r="233" spans="1:25">
      <c r="A233" s="214"/>
      <c r="B233" s="214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50"/>
      <c r="V233" s="214"/>
      <c r="W233" s="151"/>
    </row>
    <row r="234" spans="1:25">
      <c r="A234" s="214"/>
      <c r="B234" s="214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50"/>
      <c r="V234" s="214"/>
      <c r="W234" s="151"/>
    </row>
  </sheetData>
  <autoFilter ref="A9:W228" xr:uid="{00000000-0009-0000-0000-000001000000}">
    <sortState xmlns:xlrd2="http://schemas.microsoft.com/office/spreadsheetml/2017/richdata2" ref="A90:W90">
      <sortCondition descending="1" ref="A9:A227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honeticPr fontId="51" type="noConversion"/>
  <conditionalFormatting sqref="A1:A228 A233:A1048576">
    <cfRule type="duplicateValues" dxfId="1" priority="1"/>
  </conditionalFormatting>
  <conditionalFormatting sqref="Y8:Y9">
    <cfRule type="cellIs" dxfId="0" priority="4" operator="notEqual">
      <formula>$Y$9</formula>
    </cfRule>
  </conditionalFormatting>
  <printOptions horizontalCentered="1"/>
  <pageMargins left="0" right="0" top="0.74803149606299202" bottom="0.74803149606299202" header="0.31496062992126" footer="0.31496062992126"/>
  <pageSetup paperSize="9" scale="40" fitToHeight="0" orientation="landscape" r:id="rId1"/>
  <rowBreaks count="1" manualBreakCount="1">
    <brk id="17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40" zoomScaleNormal="100" zoomScaleSheetLayoutView="40" workbookViewId="0">
      <selection activeCell="A5" sqref="A1:AG1048576"/>
    </sheetView>
  </sheetViews>
  <sheetFormatPr defaultColWidth="9.109375" defaultRowHeight="16.2"/>
  <cols>
    <col min="1" max="1" width="29" style="236" customWidth="1"/>
    <col min="2" max="2" width="0.5546875" style="236" customWidth="1"/>
    <col min="3" max="3" width="12.5546875" style="236" customWidth="1"/>
    <col min="4" max="4" width="0.5546875" style="236" customWidth="1"/>
    <col min="5" max="5" width="29.109375" style="236" customWidth="1"/>
    <col min="6" max="6" width="0.5546875" style="236" customWidth="1"/>
    <col min="7" max="7" width="20.33203125" style="236" bestFit="1" customWidth="1"/>
    <col min="8" max="8" width="0.5546875" style="236" customWidth="1"/>
    <col min="9" max="9" width="16.5546875" style="236" bestFit="1" customWidth="1"/>
    <col min="10" max="10" width="0.44140625" style="236" customWidth="1"/>
    <col min="11" max="11" width="17.33203125" style="236" bestFit="1" customWidth="1"/>
    <col min="12" max="12" width="0.6640625" style="236" customWidth="1"/>
    <col min="13" max="13" width="7.88671875" style="236" bestFit="1" customWidth="1"/>
    <col min="14" max="14" width="1.109375" style="236" customWidth="1"/>
    <col min="15" max="15" width="17.33203125" style="236" bestFit="1" customWidth="1"/>
    <col min="16" max="16" width="0.5546875" style="236" customWidth="1"/>
    <col min="17" max="17" width="22.5546875" style="236" bestFit="1" customWidth="1"/>
    <col min="18" max="18" width="0.5546875" style="236" customWidth="1"/>
    <col min="19" max="19" width="13.6640625" style="236" bestFit="1" customWidth="1"/>
    <col min="20" max="20" width="17.33203125" style="236" bestFit="1" customWidth="1"/>
    <col min="21" max="21" width="0.5546875" style="236" customWidth="1"/>
    <col min="22" max="22" width="7.88671875" style="236" bestFit="1" customWidth="1"/>
    <col min="23" max="23" width="13.109375" style="236" bestFit="1" customWidth="1"/>
    <col min="24" max="24" width="0.5546875" style="236" customWidth="1"/>
    <col min="25" max="25" width="7.88671875" style="236" bestFit="1" customWidth="1"/>
    <col min="26" max="26" width="0.44140625" style="236" customWidth="1"/>
    <col min="27" max="27" width="21" style="236" bestFit="1" customWidth="1"/>
    <col min="28" max="28" width="0.6640625" style="236" customWidth="1"/>
    <col min="29" max="29" width="17.33203125" style="236" bestFit="1" customWidth="1"/>
    <col min="30" max="30" width="0.6640625" style="236" customWidth="1"/>
    <col min="31" max="31" width="22.5546875" style="236" bestFit="1" customWidth="1"/>
    <col min="32" max="32" width="0.6640625" style="236" customWidth="1"/>
    <col min="33" max="33" width="16.5546875" style="236" customWidth="1"/>
    <col min="34" max="34" width="20.44140625" style="9" customWidth="1"/>
    <col min="35" max="35" width="25.44140625" style="9" bestFit="1" customWidth="1"/>
    <col min="36" max="36" width="14.5546875" style="9" bestFit="1" customWidth="1"/>
    <col min="37" max="16384" width="9.109375" style="9"/>
  </cols>
  <sheetData>
    <row r="1" spans="1:36" s="3" customFormat="1" ht="25.2">
      <c r="A1" s="215" t="s">
        <v>84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</row>
    <row r="2" spans="1:36" s="3" customFormat="1" ht="25.2">
      <c r="A2" s="215" t="s">
        <v>47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</row>
    <row r="3" spans="1:36" s="3" customFormat="1" ht="25.2">
      <c r="A3" s="215" t="str">
        <f>' سهام'!A3:W3</f>
        <v>برای ماه منتهی به 1402/06/31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</row>
    <row r="4" spans="1:36" ht="25.2">
      <c r="A4" s="216" t="s">
        <v>61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</row>
    <row r="5" spans="1:36" ht="25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</row>
    <row r="6" spans="1:36" ht="27.75" customHeight="1" thickBot="1">
      <c r="A6" s="218" t="s">
        <v>62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 t="s">
        <v>538</v>
      </c>
      <c r="N6" s="218"/>
      <c r="O6" s="218"/>
      <c r="P6" s="218"/>
      <c r="Q6" s="218"/>
      <c r="R6" s="219"/>
      <c r="S6" s="220" t="s">
        <v>7</v>
      </c>
      <c r="T6" s="220"/>
      <c r="U6" s="220"/>
      <c r="V6" s="220"/>
      <c r="W6" s="220"/>
      <c r="X6" s="217"/>
      <c r="Y6" s="218" t="s">
        <v>565</v>
      </c>
      <c r="Z6" s="218"/>
      <c r="AA6" s="218"/>
      <c r="AB6" s="218"/>
      <c r="AC6" s="218"/>
      <c r="AD6" s="218"/>
      <c r="AE6" s="218"/>
      <c r="AF6" s="218"/>
      <c r="AG6" s="218"/>
    </row>
    <row r="7" spans="1:36" ht="26.25" customHeight="1">
      <c r="A7" s="221" t="s">
        <v>63</v>
      </c>
      <c r="B7" s="222"/>
      <c r="C7" s="223" t="s">
        <v>64</v>
      </c>
      <c r="D7" s="222"/>
      <c r="E7" s="224" t="s">
        <v>69</v>
      </c>
      <c r="F7" s="222"/>
      <c r="G7" s="225" t="s">
        <v>65</v>
      </c>
      <c r="H7" s="222"/>
      <c r="I7" s="223" t="s">
        <v>23</v>
      </c>
      <c r="J7" s="222"/>
      <c r="K7" s="224" t="s">
        <v>66</v>
      </c>
      <c r="L7" s="226"/>
      <c r="M7" s="227" t="s">
        <v>3</v>
      </c>
      <c r="N7" s="225"/>
      <c r="O7" s="225" t="s">
        <v>0</v>
      </c>
      <c r="P7" s="225"/>
      <c r="Q7" s="225" t="s">
        <v>21</v>
      </c>
      <c r="R7" s="222"/>
      <c r="S7" s="215" t="s">
        <v>4</v>
      </c>
      <c r="T7" s="215"/>
      <c r="U7" s="217"/>
      <c r="V7" s="215" t="s">
        <v>5</v>
      </c>
      <c r="W7" s="215"/>
      <c r="X7" s="217"/>
      <c r="Y7" s="227" t="s">
        <v>3</v>
      </c>
      <c r="Z7" s="221"/>
      <c r="AA7" s="225" t="s">
        <v>67</v>
      </c>
      <c r="AB7" s="222"/>
      <c r="AC7" s="225" t="s">
        <v>0</v>
      </c>
      <c r="AD7" s="221"/>
      <c r="AE7" s="225" t="s">
        <v>21</v>
      </c>
      <c r="AF7" s="228"/>
      <c r="AG7" s="225" t="s">
        <v>22</v>
      </c>
    </row>
    <row r="8" spans="1:36" s="11" customFormat="1" ht="55.5" customHeight="1" thickBot="1">
      <c r="A8" s="218"/>
      <c r="B8" s="222"/>
      <c r="C8" s="229"/>
      <c r="D8" s="222"/>
      <c r="E8" s="229"/>
      <c r="F8" s="222"/>
      <c r="G8" s="218"/>
      <c r="H8" s="222"/>
      <c r="I8" s="229"/>
      <c r="J8" s="222"/>
      <c r="K8" s="229"/>
      <c r="L8" s="219"/>
      <c r="M8" s="230"/>
      <c r="N8" s="221"/>
      <c r="O8" s="218"/>
      <c r="P8" s="221"/>
      <c r="Q8" s="218"/>
      <c r="R8" s="222"/>
      <c r="S8" s="231" t="s">
        <v>3</v>
      </c>
      <c r="T8" s="231" t="s">
        <v>0</v>
      </c>
      <c r="U8" s="232"/>
      <c r="V8" s="231" t="s">
        <v>3</v>
      </c>
      <c r="W8" s="231" t="s">
        <v>46</v>
      </c>
      <c r="X8" s="232"/>
      <c r="Y8" s="230"/>
      <c r="Z8" s="221"/>
      <c r="AA8" s="218"/>
      <c r="AB8" s="222"/>
      <c r="AC8" s="218"/>
      <c r="AD8" s="221"/>
      <c r="AE8" s="218"/>
      <c r="AF8" s="228"/>
      <c r="AG8" s="218"/>
      <c r="AH8" s="10"/>
      <c r="AJ8" s="10"/>
    </row>
    <row r="9" spans="1:36" s="11" customFormat="1" ht="55.5" customHeight="1" thickBot="1">
      <c r="A9" s="233" t="s">
        <v>81</v>
      </c>
      <c r="B9" s="222"/>
      <c r="C9" s="211" t="s">
        <v>239</v>
      </c>
      <c r="D9" s="212"/>
      <c r="E9" s="211" t="s">
        <v>220</v>
      </c>
      <c r="F9" s="212"/>
      <c r="G9" s="211" t="s">
        <v>81</v>
      </c>
      <c r="H9" s="212"/>
      <c r="I9" s="211" t="s">
        <v>81</v>
      </c>
      <c r="J9" s="211"/>
      <c r="K9" s="83">
        <v>0</v>
      </c>
      <c r="L9" s="219"/>
      <c r="M9" s="5">
        <v>0</v>
      </c>
      <c r="N9" s="210"/>
      <c r="O9" s="5">
        <v>0</v>
      </c>
      <c r="P9" s="5"/>
      <c r="Q9" s="5">
        <v>0</v>
      </c>
      <c r="R9" s="5"/>
      <c r="S9" s="5">
        <v>0</v>
      </c>
      <c r="T9" s="5">
        <v>0</v>
      </c>
      <c r="U9" s="5"/>
      <c r="V9" s="5">
        <v>0</v>
      </c>
      <c r="W9" s="5">
        <v>0</v>
      </c>
      <c r="X9" s="5"/>
      <c r="Y9" s="5">
        <v>0</v>
      </c>
      <c r="Z9" s="5"/>
      <c r="AA9" s="5">
        <v>0</v>
      </c>
      <c r="AB9" s="5"/>
      <c r="AC9" s="5">
        <v>0</v>
      </c>
      <c r="AD9" s="5"/>
      <c r="AE9" s="5">
        <v>0</v>
      </c>
      <c r="AF9" s="234"/>
      <c r="AG9" s="12">
        <f>AE9/درآمدها!$J$5</f>
        <v>0</v>
      </c>
      <c r="AH9" s="10"/>
      <c r="AI9" s="5"/>
      <c r="AJ9" s="10"/>
    </row>
    <row r="10" spans="1:36" s="11" customFormat="1" ht="55.5" customHeight="1" thickBot="1">
      <c r="A10" s="201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6"/>
      <c r="N10" s="236"/>
      <c r="O10" s="237">
        <f>SUM(O9:O9)</f>
        <v>0</v>
      </c>
      <c r="P10" s="236"/>
      <c r="Q10" s="237">
        <f>SUM(Q9:Q9)</f>
        <v>0</v>
      </c>
      <c r="R10" s="236"/>
      <c r="S10" s="236"/>
      <c r="T10" s="237">
        <f>SUM(T9:T9)</f>
        <v>0</v>
      </c>
      <c r="U10" s="236"/>
      <c r="V10" s="236"/>
      <c r="W10" s="237">
        <f>SUM(W9:W9)</f>
        <v>0</v>
      </c>
      <c r="X10" s="236"/>
      <c r="Y10" s="236"/>
      <c r="Z10" s="236"/>
      <c r="AA10" s="236"/>
      <c r="AB10" s="236"/>
      <c r="AC10" s="237">
        <f>SUM(AC9:AC9)</f>
        <v>0</v>
      </c>
      <c r="AD10" s="236"/>
      <c r="AE10" s="237">
        <f>SUM(AE9:AE9)</f>
        <v>0</v>
      </c>
      <c r="AF10" s="236"/>
      <c r="AG10" s="238">
        <f>SUM(AG9:AG9)</f>
        <v>0</v>
      </c>
      <c r="AH10" s="10"/>
      <c r="AI10" s="5"/>
      <c r="AJ10" s="10"/>
    </row>
    <row r="11" spans="1:36" s="11" customFormat="1" ht="55.5" customHeight="1" thickTop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6"/>
      <c r="N11" s="236"/>
      <c r="O11" s="239"/>
      <c r="P11" s="236"/>
      <c r="Q11" s="239"/>
      <c r="R11" s="236"/>
      <c r="S11" s="236"/>
      <c r="T11" s="239"/>
      <c r="U11" s="236"/>
      <c r="V11" s="236"/>
      <c r="W11" s="239"/>
      <c r="X11" s="236"/>
      <c r="Y11" s="236"/>
      <c r="Z11" s="236"/>
      <c r="AA11" s="236"/>
      <c r="AB11" s="236"/>
      <c r="AC11" s="239"/>
      <c r="AD11" s="236"/>
      <c r="AE11" s="239"/>
      <c r="AF11" s="236"/>
      <c r="AG11" s="239"/>
      <c r="AH11" s="10"/>
      <c r="AJ11" s="10"/>
    </row>
    <row r="12" spans="1:36" s="11" customFormat="1" ht="55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0"/>
      <c r="AI12" s="5"/>
      <c r="AJ12" s="10"/>
    </row>
    <row r="13" spans="1:36" s="13" customFormat="1" ht="29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2"/>
      <c r="AJ13" s="10"/>
    </row>
    <row r="14" spans="1:36" s="14" customFormat="1" ht="30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12"/>
      <c r="AD14" s="5"/>
      <c r="AE14" s="5"/>
      <c r="AF14" s="5"/>
      <c r="AG14" s="12"/>
    </row>
    <row r="15" spans="1:36" s="5" customFormat="1" ht="29.4">
      <c r="AC15" s="12"/>
      <c r="AG15" s="12"/>
    </row>
    <row r="16" spans="1:36" s="5" customFormat="1" ht="29.4">
      <c r="AC16" s="12"/>
      <c r="AG16" s="15"/>
    </row>
    <row r="17" spans="1:33" s="5" customFormat="1" ht="29.4"/>
    <row r="18" spans="1:33" s="5" customFormat="1" ht="29.4"/>
    <row r="19" spans="1:33" s="5" customFormat="1" ht="29.4"/>
    <row r="20" spans="1:33" s="5" customFormat="1" ht="29.4"/>
    <row r="21" spans="1:33" s="5" customFormat="1" ht="29.4"/>
    <row r="22" spans="1:33" s="5" customFormat="1" ht="29.4"/>
    <row r="23" spans="1:33" s="5" customFormat="1" ht="29.4">
      <c r="A23" s="23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</row>
    <row r="24" spans="1:33" s="5" customFormat="1" ht="29.4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</row>
    <row r="25" spans="1:33" s="5" customFormat="1" ht="29.4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4"/>
  <sheetViews>
    <sheetView rightToLeft="1" view="pageBreakPreview" zoomScale="80" zoomScaleNormal="100" zoomScaleSheetLayoutView="80" workbookViewId="0">
      <selection activeCell="A5" sqref="A1:S1048576"/>
    </sheetView>
  </sheetViews>
  <sheetFormatPr defaultColWidth="9.109375" defaultRowHeight="15.6"/>
  <cols>
    <col min="1" max="1" width="23.33203125" style="265" customWidth="1"/>
    <col min="2" max="2" width="0.6640625" style="265" customWidth="1"/>
    <col min="3" max="3" width="27.109375" style="265" bestFit="1" customWidth="1"/>
    <col min="4" max="4" width="0.6640625" style="265" customWidth="1"/>
    <col min="5" max="5" width="9.5546875" style="265" bestFit="1" customWidth="1"/>
    <col min="6" max="6" width="0.6640625" style="265" customWidth="1"/>
    <col min="7" max="7" width="15.88671875" style="265" bestFit="1" customWidth="1"/>
    <col min="8" max="8" width="0.6640625" style="265" customWidth="1"/>
    <col min="9" max="9" width="9.33203125" style="265" customWidth="1"/>
    <col min="10" max="10" width="0.5546875" style="265" customWidth="1"/>
    <col min="11" max="11" width="21.33203125" style="24" customWidth="1"/>
    <col min="12" max="12" width="0.6640625" style="265" customWidth="1"/>
    <col min="13" max="13" width="21.88671875" style="265" customWidth="1"/>
    <col min="14" max="14" width="0.44140625" style="265" customWidth="1"/>
    <col min="15" max="15" width="22.109375" style="265" customWidth="1"/>
    <col min="16" max="16" width="0.44140625" style="265" customWidth="1"/>
    <col min="17" max="17" width="21.109375" style="265" bestFit="1" customWidth="1"/>
    <col min="18" max="18" width="0.5546875" style="265" customWidth="1"/>
    <col min="19" max="19" width="12.109375" style="265" customWidth="1"/>
    <col min="20" max="16384" width="9.109375" style="16"/>
  </cols>
  <sheetData>
    <row r="1" spans="1:19" ht="18.600000000000001">
      <c r="A1" s="240" t="s">
        <v>84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1:19" ht="18.600000000000001">
      <c r="A2" s="240" t="s">
        <v>47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600000000000001">
      <c r="A3" s="240" t="str">
        <f>' سهام'!A3:W3</f>
        <v>برای ماه منتهی به 1402/06/31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</row>
    <row r="4" spans="1:19" ht="18.600000000000001">
      <c r="A4" s="241" t="s">
        <v>48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</row>
    <row r="5" spans="1:19" ht="18.600000000000001" thickBot="1">
      <c r="A5" s="242"/>
      <c r="B5" s="242"/>
      <c r="C5" s="243"/>
      <c r="D5" s="243"/>
      <c r="E5" s="243"/>
      <c r="F5" s="243"/>
      <c r="G5" s="243"/>
      <c r="H5" s="243"/>
      <c r="I5" s="243"/>
      <c r="J5" s="243"/>
      <c r="K5" s="17"/>
      <c r="L5" s="243"/>
      <c r="M5" s="243"/>
      <c r="N5" s="243"/>
      <c r="O5" s="243"/>
      <c r="P5" s="243"/>
      <c r="Q5" s="243"/>
      <c r="R5" s="243"/>
      <c r="S5" s="243"/>
    </row>
    <row r="6" spans="1:19" ht="18.75" customHeight="1" thickBot="1">
      <c r="A6" s="244"/>
      <c r="B6" s="242"/>
      <c r="C6" s="245" t="s">
        <v>11</v>
      </c>
      <c r="D6" s="245"/>
      <c r="E6" s="245"/>
      <c r="F6" s="245"/>
      <c r="G6" s="245"/>
      <c r="H6" s="245"/>
      <c r="I6" s="245"/>
      <c r="J6" s="246"/>
      <c r="K6" s="18" t="str">
        <f>اوراق!M6</f>
        <v>1402/05/31</v>
      </c>
      <c r="L6" s="247"/>
      <c r="M6" s="248" t="s">
        <v>7</v>
      </c>
      <c r="N6" s="248"/>
      <c r="O6" s="248"/>
      <c r="P6" s="242"/>
      <c r="Q6" s="245" t="str">
        <f>اوراق!Y6</f>
        <v>1402/06/31</v>
      </c>
      <c r="R6" s="245"/>
      <c r="S6" s="245"/>
    </row>
    <row r="7" spans="1:19" ht="24" customHeight="1">
      <c r="A7" s="249" t="s">
        <v>8</v>
      </c>
      <c r="B7" s="250"/>
      <c r="C7" s="251" t="s">
        <v>9</v>
      </c>
      <c r="D7" s="250"/>
      <c r="E7" s="251" t="s">
        <v>10</v>
      </c>
      <c r="F7" s="250"/>
      <c r="G7" s="251" t="s">
        <v>33</v>
      </c>
      <c r="H7" s="250"/>
      <c r="I7" s="251" t="s">
        <v>78</v>
      </c>
      <c r="J7" s="249"/>
      <c r="K7" s="185" t="s">
        <v>6</v>
      </c>
      <c r="L7" s="250"/>
      <c r="M7" s="252" t="s">
        <v>35</v>
      </c>
      <c r="N7" s="253"/>
      <c r="O7" s="252" t="s">
        <v>36</v>
      </c>
      <c r="P7" s="242"/>
      <c r="Q7" s="254" t="s">
        <v>6</v>
      </c>
      <c r="R7" s="249"/>
      <c r="S7" s="255" t="s">
        <v>22</v>
      </c>
    </row>
    <row r="8" spans="1:19" ht="18.600000000000001" thickBot="1">
      <c r="A8" s="256"/>
      <c r="B8" s="250"/>
      <c r="C8" s="257"/>
      <c r="D8" s="258"/>
      <c r="E8" s="257"/>
      <c r="F8" s="258"/>
      <c r="G8" s="257"/>
      <c r="H8" s="258"/>
      <c r="I8" s="257"/>
      <c r="J8" s="249"/>
      <c r="K8" s="186"/>
      <c r="L8" s="250"/>
      <c r="M8" s="259"/>
      <c r="N8" s="242"/>
      <c r="O8" s="259"/>
      <c r="P8" s="242"/>
      <c r="Q8" s="260"/>
      <c r="R8" s="249"/>
      <c r="S8" s="257"/>
    </row>
    <row r="9" spans="1:19" ht="18">
      <c r="A9" s="261" t="s">
        <v>405</v>
      </c>
      <c r="B9" s="250"/>
      <c r="C9" s="262" t="s">
        <v>406</v>
      </c>
      <c r="D9" s="250"/>
      <c r="E9" s="263" t="s">
        <v>80</v>
      </c>
      <c r="F9" s="250"/>
      <c r="G9" s="262" t="s">
        <v>81</v>
      </c>
      <c r="H9" s="250"/>
      <c r="I9" s="262" t="s">
        <v>81</v>
      </c>
      <c r="J9" s="261"/>
      <c r="K9" s="84">
        <v>394825</v>
      </c>
      <c r="L9" s="250"/>
      <c r="M9" s="63">
        <v>1670</v>
      </c>
      <c r="N9" s="67"/>
      <c r="O9" s="63">
        <v>0</v>
      </c>
      <c r="P9" s="30"/>
      <c r="Q9" s="84">
        <f>K9+M9-O9</f>
        <v>396495</v>
      </c>
      <c r="R9" s="261"/>
      <c r="S9" s="66">
        <f>Q9/درآمدها!$J$5</f>
        <v>3.2552821981788484E-8</v>
      </c>
    </row>
    <row r="10" spans="1:19" ht="18">
      <c r="A10" s="261" t="s">
        <v>415</v>
      </c>
      <c r="B10" s="250"/>
      <c r="C10" s="262" t="s">
        <v>416</v>
      </c>
      <c r="D10" s="250"/>
      <c r="E10" s="263" t="s">
        <v>80</v>
      </c>
      <c r="F10" s="250"/>
      <c r="G10" s="262" t="s">
        <v>81</v>
      </c>
      <c r="H10" s="250"/>
      <c r="I10" s="262" t="s">
        <v>81</v>
      </c>
      <c r="J10" s="261"/>
      <c r="K10" s="84">
        <v>988826</v>
      </c>
      <c r="L10" s="250"/>
      <c r="M10" s="63">
        <v>4199</v>
      </c>
      <c r="N10" s="67"/>
      <c r="O10" s="63">
        <v>0</v>
      </c>
      <c r="P10" s="30"/>
      <c r="Q10" s="84">
        <f>K10+M10-O10</f>
        <v>993025</v>
      </c>
      <c r="R10" s="261"/>
      <c r="S10" s="66">
        <f>Q10/درآمدها!$J$5</f>
        <v>8.1528811330446801E-8</v>
      </c>
    </row>
    <row r="11" spans="1:19" s="4" customFormat="1" ht="18.600000000000001" thickBot="1">
      <c r="A11" s="263" t="s">
        <v>217</v>
      </c>
      <c r="B11" s="242"/>
      <c r="C11" s="264" t="s">
        <v>218</v>
      </c>
      <c r="D11" s="242"/>
      <c r="E11" s="263" t="s">
        <v>80</v>
      </c>
      <c r="F11" s="242"/>
      <c r="G11" s="264" t="s">
        <v>81</v>
      </c>
      <c r="H11" s="242"/>
      <c r="I11" s="20" t="s">
        <v>81</v>
      </c>
      <c r="J11" s="21"/>
      <c r="K11" s="21">
        <v>67855649077</v>
      </c>
      <c r="L11" s="21"/>
      <c r="M11" s="63">
        <v>1995178052116</v>
      </c>
      <c r="N11" s="21"/>
      <c r="O11" s="63">
        <v>1642815074464</v>
      </c>
      <c r="P11" s="21"/>
      <c r="Q11" s="84">
        <f>K11+M11-O11</f>
        <v>420218626729</v>
      </c>
      <c r="R11" s="242"/>
      <c r="S11" s="66">
        <f>Q11/درآمدها!$J$5</f>
        <v>3.4500566588079949E-2</v>
      </c>
    </row>
    <row r="12" spans="1:19" s="4" customFormat="1" ht="18.600000000000001" thickBot="1">
      <c r="A12" s="261"/>
      <c r="B12" s="250"/>
      <c r="C12" s="250"/>
      <c r="D12" s="250"/>
      <c r="E12" s="250"/>
      <c r="F12" s="250"/>
      <c r="G12" s="250"/>
      <c r="H12" s="250"/>
      <c r="I12" s="250"/>
      <c r="J12" s="261"/>
      <c r="K12" s="157">
        <f>SUM(K9:K11)</f>
        <v>67857032728</v>
      </c>
      <c r="L12" s="242"/>
      <c r="M12" s="157">
        <f>SUM(M9:M11)</f>
        <v>1995178057985</v>
      </c>
      <c r="N12" s="242"/>
      <c r="O12" s="157">
        <f>SUM(O9:O11)</f>
        <v>1642815074464</v>
      </c>
      <c r="P12" s="242"/>
      <c r="Q12" s="157">
        <f>SUM(Q9:Q11)</f>
        <v>420220016249</v>
      </c>
      <c r="R12" s="242"/>
      <c r="S12" s="23">
        <f>SUM(S9:S11)</f>
        <v>3.4500680669713263E-2</v>
      </c>
    </row>
    <row r="13" spans="1:19" s="4" customFormat="1" ht="18.600000000000001" thickTop="1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4"/>
      <c r="L13" s="242"/>
      <c r="M13" s="265"/>
      <c r="N13" s="242"/>
      <c r="O13" s="265"/>
      <c r="P13" s="242"/>
      <c r="Q13" s="265"/>
      <c r="R13" s="242"/>
      <c r="S13" s="265"/>
    </row>
    <row r="14" spans="1:19" s="4" customFormat="1" ht="24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4"/>
      <c r="L14" s="242"/>
      <c r="M14" s="265"/>
      <c r="N14" s="242"/>
      <c r="O14" s="265"/>
      <c r="P14" s="242"/>
      <c r="Q14" s="265"/>
      <c r="R14" s="242"/>
      <c r="S14" s="265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rightToLeft="1" view="pageBreakPreview" zoomScaleNormal="100" zoomScaleSheetLayoutView="100" workbookViewId="0">
      <selection activeCell="A4" sqref="A1:J1048576"/>
    </sheetView>
  </sheetViews>
  <sheetFormatPr defaultColWidth="9.109375" defaultRowHeight="16.8"/>
  <cols>
    <col min="1" max="1" width="60.109375" style="279" customWidth="1"/>
    <col min="2" max="2" width="1" style="279" customWidth="1"/>
    <col min="3" max="3" width="9.109375" style="280"/>
    <col min="4" max="4" width="1.109375" style="280" customWidth="1"/>
    <col min="5" max="5" width="25.33203125" style="37" bestFit="1" customWidth="1"/>
    <col min="6" max="6" width="1" style="280" customWidth="1"/>
    <col min="7" max="7" width="19.6640625" style="280" customWidth="1"/>
    <col min="8" max="8" width="0.44140625" style="280" customWidth="1"/>
    <col min="9" max="9" width="24.5546875" style="280" customWidth="1"/>
    <col min="10" max="10" width="25.5546875" style="281" bestFit="1" customWidth="1"/>
    <col min="11" max="11" width="24" style="91" bestFit="1" customWidth="1"/>
    <col min="12" max="12" width="17.33203125" style="31" bestFit="1" customWidth="1"/>
    <col min="13" max="13" width="14.88671875" style="31" bestFit="1" customWidth="1"/>
    <col min="14" max="16384" width="9.109375" style="31"/>
  </cols>
  <sheetData>
    <row r="1" spans="1:11" ht="20.399999999999999">
      <c r="A1" s="240" t="s">
        <v>84</v>
      </c>
      <c r="B1" s="240"/>
      <c r="C1" s="240"/>
      <c r="D1" s="240"/>
      <c r="E1" s="240"/>
      <c r="F1" s="240"/>
      <c r="G1" s="240"/>
      <c r="H1" s="240"/>
      <c r="I1" s="240"/>
      <c r="J1" s="266"/>
      <c r="K1" s="86"/>
    </row>
    <row r="2" spans="1:11" ht="20.399999999999999">
      <c r="A2" s="240" t="s">
        <v>47</v>
      </c>
      <c r="B2" s="240"/>
      <c r="C2" s="240"/>
      <c r="D2" s="240"/>
      <c r="E2" s="240"/>
      <c r="F2" s="240"/>
      <c r="G2" s="240"/>
      <c r="H2" s="240"/>
      <c r="I2" s="240"/>
      <c r="J2" s="267"/>
      <c r="K2" s="86"/>
    </row>
    <row r="3" spans="1:11" ht="21" thickBot="1">
      <c r="A3" s="240" t="str">
        <f>سپرده!A3</f>
        <v>برای ماه منتهی به 1402/06/31</v>
      </c>
      <c r="B3" s="240"/>
      <c r="C3" s="240"/>
      <c r="D3" s="240"/>
      <c r="E3" s="240"/>
      <c r="F3" s="240"/>
      <c r="G3" s="240"/>
      <c r="H3" s="240"/>
      <c r="I3" s="240"/>
      <c r="J3" s="266"/>
      <c r="K3" s="86"/>
    </row>
    <row r="4" spans="1:11" ht="21" thickBot="1">
      <c r="A4" s="268" t="s">
        <v>27</v>
      </c>
      <c r="B4" s="269"/>
      <c r="C4" s="269"/>
      <c r="D4" s="269"/>
      <c r="E4" s="269"/>
      <c r="F4" s="269"/>
      <c r="G4" s="269"/>
      <c r="H4" s="269"/>
      <c r="I4" s="269"/>
      <c r="J4" s="8">
        <v>-349624770045</v>
      </c>
      <c r="K4" s="87" t="s">
        <v>79</v>
      </c>
    </row>
    <row r="5" spans="1:11" ht="21.75" customHeight="1" thickBot="1">
      <c r="A5" s="268"/>
      <c r="B5" s="268"/>
      <c r="C5" s="268"/>
      <c r="D5" s="268"/>
      <c r="E5" s="245" t="str">
        <f>اوراق!Y6</f>
        <v>1402/06/31</v>
      </c>
      <c r="F5" s="245"/>
      <c r="G5" s="245"/>
      <c r="H5" s="245"/>
      <c r="I5" s="245"/>
      <c r="J5" s="8">
        <v>12180050019068</v>
      </c>
      <c r="K5" s="87" t="s">
        <v>537</v>
      </c>
    </row>
    <row r="6" spans="1:11" ht="21.75" customHeight="1" thickBot="1">
      <c r="A6" s="270" t="s">
        <v>37</v>
      </c>
      <c r="B6" s="271"/>
      <c r="C6" s="272" t="s">
        <v>38</v>
      </c>
      <c r="D6" s="253"/>
      <c r="E6" s="88" t="s">
        <v>6</v>
      </c>
      <c r="F6" s="253"/>
      <c r="G6" s="272" t="s">
        <v>19</v>
      </c>
      <c r="H6" s="253"/>
      <c r="I6" s="272" t="s">
        <v>77</v>
      </c>
      <c r="J6" s="273"/>
      <c r="K6" s="89"/>
    </row>
    <row r="7" spans="1:11" ht="21" customHeight="1">
      <c r="A7" s="274" t="s">
        <v>43</v>
      </c>
      <c r="B7" s="274"/>
      <c r="C7" s="275" t="s">
        <v>49</v>
      </c>
      <c r="D7" s="269"/>
      <c r="E7" s="98">
        <f>'درآمد سرمایه گذاری در سهام '!R238</f>
        <v>-384728888546</v>
      </c>
      <c r="F7" s="269"/>
      <c r="G7" s="71">
        <f>E7/$E$11</f>
        <v>1.0540177279723812</v>
      </c>
      <c r="H7" s="276"/>
      <c r="I7" s="71">
        <f>E7/$J$5</f>
        <v>-3.15868069460883E-2</v>
      </c>
      <c r="J7" s="273"/>
      <c r="K7" s="100"/>
    </row>
    <row r="8" spans="1:11" ht="18.75" customHeight="1">
      <c r="A8" s="274" t="s">
        <v>44</v>
      </c>
      <c r="B8" s="274"/>
      <c r="C8" s="275" t="s">
        <v>50</v>
      </c>
      <c r="D8" s="269"/>
      <c r="E8" s="55">
        <f>'درآمد سرمایه گذاری در اوراق بها'!Q11</f>
        <v>0</v>
      </c>
      <c r="F8" s="269"/>
      <c r="G8" s="71">
        <f t="shared" ref="G8:G10" si="0">E8/$E$11</f>
        <v>0</v>
      </c>
      <c r="H8" s="277"/>
      <c r="I8" s="71">
        <f t="shared" ref="I8:I10" si="1">E8/$J$5</f>
        <v>0</v>
      </c>
      <c r="J8" s="273"/>
      <c r="K8" s="31"/>
    </row>
    <row r="9" spans="1:11" ht="18.75" customHeight="1">
      <c r="A9" s="274" t="s">
        <v>45</v>
      </c>
      <c r="B9" s="274"/>
      <c r="C9" s="275" t="s">
        <v>51</v>
      </c>
      <c r="D9" s="269"/>
      <c r="E9" s="55">
        <f>'درآمد سپرده بانکی'!I11</f>
        <v>308490536</v>
      </c>
      <c r="F9" s="269"/>
      <c r="G9" s="71">
        <f t="shared" si="0"/>
        <v>-8.4515227095254908E-4</v>
      </c>
      <c r="H9" s="277"/>
      <c r="I9" s="71">
        <f t="shared" si="1"/>
        <v>2.532752620203158E-5</v>
      </c>
      <c r="J9" s="273"/>
      <c r="K9" s="32"/>
    </row>
    <row r="10" spans="1:11" ht="19.5" customHeight="1" thickBot="1">
      <c r="A10" s="274" t="s">
        <v>32</v>
      </c>
      <c r="B10" s="274"/>
      <c r="C10" s="275" t="s">
        <v>52</v>
      </c>
      <c r="D10" s="269"/>
      <c r="E10" s="90">
        <f>'سایر درآمدها'!E11</f>
        <v>19408616580</v>
      </c>
      <c r="F10" s="269"/>
      <c r="G10" s="71">
        <f t="shared" si="0"/>
        <v>-5.3172575701428644E-2</v>
      </c>
      <c r="H10" s="277"/>
      <c r="I10" s="71">
        <f t="shared" si="1"/>
        <v>1.5934759339752793E-3</v>
      </c>
      <c r="J10" s="273"/>
      <c r="K10" s="32"/>
    </row>
    <row r="11" spans="1:11" ht="19.5" customHeight="1" thickBot="1">
      <c r="A11" s="274"/>
      <c r="B11" s="278"/>
      <c r="C11" s="242"/>
      <c r="D11" s="242"/>
      <c r="E11" s="99">
        <f>SUM(E7:E10)</f>
        <v>-365011781430</v>
      </c>
      <c r="F11" s="242"/>
      <c r="G11" s="72">
        <f>SUM(G7:G10)</f>
        <v>1</v>
      </c>
      <c r="H11" s="276"/>
      <c r="I11" s="94">
        <f>SUM(I7:I10)</f>
        <v>-2.9968003485910989E-2</v>
      </c>
      <c r="J11" s="273"/>
      <c r="K11" s="89"/>
    </row>
    <row r="12" spans="1:11" ht="17.399999999999999" thickTop="1"/>
    <row r="17" ht="18.75" customHeight="1"/>
    <row r="26" ht="18.75" customHeight="1"/>
    <row r="27" ht="17.399999999999999" customHeight="1"/>
    <row r="2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"/>
  <sheetViews>
    <sheetView rightToLeft="1" view="pageBreakPreview" zoomScale="80" zoomScaleNormal="100" zoomScaleSheetLayoutView="80" workbookViewId="0">
      <selection activeCell="A5" sqref="A1:Q1048576"/>
    </sheetView>
  </sheetViews>
  <sheetFormatPr defaultColWidth="9.109375" defaultRowHeight="21"/>
  <cols>
    <col min="1" max="1" width="50.88671875" style="4" customWidth="1"/>
    <col min="2" max="2" width="0.88671875" style="4" customWidth="1"/>
    <col min="3" max="3" width="14" style="4" bestFit="1" customWidth="1"/>
    <col min="4" max="4" width="1.33203125" style="4" customWidth="1"/>
    <col min="5" max="5" width="12.44140625" style="4" customWidth="1"/>
    <col min="6" max="6" width="1" style="4" customWidth="1"/>
    <col min="7" max="7" width="25" style="30" bestFit="1" customWidth="1"/>
    <col min="8" max="8" width="0.88671875" style="30" customWidth="1"/>
    <col min="9" max="9" width="25" style="30" bestFit="1" customWidth="1"/>
    <col min="10" max="10" width="0.6640625" style="30" customWidth="1"/>
    <col min="11" max="11" width="23.109375" style="30" bestFit="1" customWidth="1"/>
    <col min="12" max="12" width="0.6640625" style="30" customWidth="1"/>
    <col min="13" max="13" width="23.109375" style="30" bestFit="1" customWidth="1"/>
    <col min="14" max="14" width="0.5546875" style="30" customWidth="1"/>
    <col min="15" max="15" width="17" style="30" bestFit="1" customWidth="1"/>
    <col min="16" max="16" width="0.5546875" style="30" customWidth="1"/>
    <col min="17" max="17" width="23.109375" style="30" bestFit="1" customWidth="1"/>
    <col min="18" max="18" width="21.33203125" style="4" bestFit="1" customWidth="1"/>
    <col min="19" max="19" width="17.88671875" style="26" bestFit="1" customWidth="1"/>
    <col min="20" max="20" width="9.109375" style="26"/>
    <col min="21" max="16384" width="9.109375" style="4"/>
  </cols>
  <sheetData>
    <row r="1" spans="1:20" ht="25.2">
      <c r="A1" s="182" t="s">
        <v>84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20" ht="25.2">
      <c r="A2" s="182" t="s">
        <v>53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20" ht="25.2">
      <c r="A3" s="182" t="str">
        <f>' سهام'!A3:W3</f>
        <v>برای ماه منتهی به 1402/06/31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20" ht="25.2">
      <c r="A4" s="183" t="s">
        <v>59</v>
      </c>
      <c r="B4" s="183"/>
      <c r="C4" s="183"/>
      <c r="D4" s="183"/>
      <c r="E4" s="183"/>
      <c r="F4" s="183"/>
      <c r="G4" s="183"/>
      <c r="H4" s="27"/>
      <c r="I4" s="28"/>
      <c r="J4" s="28"/>
      <c r="K4" s="28"/>
      <c r="L4" s="28"/>
      <c r="M4" s="28"/>
      <c r="N4" s="28"/>
      <c r="O4" s="28"/>
      <c r="P4" s="28"/>
      <c r="Q4" s="28"/>
    </row>
    <row r="5" spans="1:20" ht="24.75" customHeight="1" thickBot="1">
      <c r="A5" s="158"/>
      <c r="B5" s="187"/>
      <c r="C5" s="187"/>
      <c r="D5" s="187"/>
      <c r="E5" s="187"/>
      <c r="F5" s="159"/>
      <c r="G5" s="188" t="s">
        <v>567</v>
      </c>
      <c r="H5" s="188"/>
      <c r="I5" s="188"/>
      <c r="J5" s="188"/>
      <c r="K5" s="188"/>
      <c r="L5" s="28"/>
      <c r="M5" s="188" t="s">
        <v>568</v>
      </c>
      <c r="N5" s="188"/>
      <c r="O5" s="188"/>
      <c r="P5" s="188"/>
      <c r="Q5" s="188"/>
    </row>
    <row r="6" spans="1:20" ht="46.5" customHeight="1" thickBot="1">
      <c r="A6" s="111" t="s">
        <v>37</v>
      </c>
      <c r="B6" s="160"/>
      <c r="C6" s="161" t="s">
        <v>23</v>
      </c>
      <c r="D6" s="160"/>
      <c r="E6" s="161" t="s">
        <v>34</v>
      </c>
      <c r="F6" s="160"/>
      <c r="G6" s="29" t="s">
        <v>54</v>
      </c>
      <c r="H6" s="85"/>
      <c r="I6" s="29" t="s">
        <v>39</v>
      </c>
      <c r="J6" s="85"/>
      <c r="K6" s="29" t="s">
        <v>40</v>
      </c>
      <c r="L6" s="28"/>
      <c r="M6" s="29" t="s">
        <v>54</v>
      </c>
      <c r="N6" s="85"/>
      <c r="O6" s="29" t="s">
        <v>39</v>
      </c>
      <c r="P6" s="85"/>
      <c r="Q6" s="29" t="s">
        <v>40</v>
      </c>
    </row>
    <row r="7" spans="1:20" ht="24.6">
      <c r="A7" s="111" t="s">
        <v>217</v>
      </c>
      <c r="B7" s="160"/>
      <c r="C7" s="162" t="s">
        <v>81</v>
      </c>
      <c r="D7" s="160"/>
      <c r="E7" s="48" t="s">
        <v>81</v>
      </c>
      <c r="F7" s="160"/>
      <c r="G7" s="25">
        <v>152506216</v>
      </c>
      <c r="H7" s="25"/>
      <c r="I7" s="25">
        <v>0</v>
      </c>
      <c r="J7" s="25"/>
      <c r="K7" s="25">
        <f>G7+I7</f>
        <v>152506216</v>
      </c>
      <c r="L7" s="25"/>
      <c r="M7" s="25">
        <v>308473003</v>
      </c>
      <c r="N7" s="25"/>
      <c r="O7" s="25">
        <v>0</v>
      </c>
      <c r="P7" s="25"/>
      <c r="Q7" s="25">
        <f>O7+M7</f>
        <v>308473003</v>
      </c>
    </row>
    <row r="8" spans="1:20" ht="24.6">
      <c r="A8" s="111" t="s">
        <v>415</v>
      </c>
      <c r="B8" s="160"/>
      <c r="C8" s="162"/>
      <c r="D8" s="160"/>
      <c r="E8" s="48"/>
      <c r="F8" s="160"/>
      <c r="G8" s="25">
        <v>4199</v>
      </c>
      <c r="H8" s="25"/>
      <c r="I8" s="25">
        <v>0</v>
      </c>
      <c r="J8" s="25"/>
      <c r="K8" s="25">
        <f t="shared" ref="K8:K9" si="0">G8+I8</f>
        <v>4199</v>
      </c>
      <c r="L8" s="25"/>
      <c r="M8" s="25">
        <v>12544</v>
      </c>
      <c r="N8" s="25"/>
      <c r="O8" s="25">
        <v>0</v>
      </c>
      <c r="P8" s="25"/>
      <c r="Q8" s="25">
        <f t="shared" ref="Q8:Q9" si="1">O8+M8</f>
        <v>12544</v>
      </c>
    </row>
    <row r="9" spans="1:20" s="3" customFormat="1">
      <c r="A9" s="163" t="s">
        <v>405</v>
      </c>
      <c r="B9" s="164"/>
      <c r="C9" s="162" t="s">
        <v>81</v>
      </c>
      <c r="E9" s="48" t="s">
        <v>81</v>
      </c>
      <c r="G9" s="25">
        <v>1670</v>
      </c>
      <c r="H9" s="25"/>
      <c r="I9" s="25">
        <v>0</v>
      </c>
      <c r="J9" s="25"/>
      <c r="K9" s="25">
        <f t="shared" si="0"/>
        <v>1670</v>
      </c>
      <c r="L9" s="25"/>
      <c r="M9" s="25">
        <v>4989</v>
      </c>
      <c r="N9" s="25"/>
      <c r="O9" s="25">
        <v>0</v>
      </c>
      <c r="P9" s="25"/>
      <c r="Q9" s="25">
        <f t="shared" si="1"/>
        <v>4989</v>
      </c>
      <c r="S9" s="26"/>
      <c r="T9" s="26"/>
    </row>
    <row r="10" spans="1:20" s="3" customFormat="1" ht="25.2" thickBot="1">
      <c r="A10" s="156"/>
      <c r="B10" s="159"/>
      <c r="C10" s="159"/>
      <c r="D10" s="159"/>
      <c r="E10" s="159"/>
      <c r="F10" s="159"/>
      <c r="G10" s="165">
        <f>SUM(G7:G9)</f>
        <v>152512085</v>
      </c>
      <c r="H10" s="166"/>
      <c r="I10" s="165">
        <f>SUM(I7:I9)</f>
        <v>0</v>
      </c>
      <c r="J10" s="166"/>
      <c r="K10" s="165">
        <f>SUM(K7:K9)</f>
        <v>152512085</v>
      </c>
      <c r="L10" s="166"/>
      <c r="M10" s="165">
        <f>SUM(M7:M9)</f>
        <v>308490536</v>
      </c>
      <c r="N10" s="166"/>
      <c r="O10" s="165">
        <f>SUM(O7:O9)</f>
        <v>0</v>
      </c>
      <c r="P10" s="112" t="e">
        <f>SUM(#REF!)</f>
        <v>#REF!</v>
      </c>
      <c r="Q10" s="165">
        <f>SUM(Q7:Q9)</f>
        <v>308490536</v>
      </c>
      <c r="S10" s="26"/>
      <c r="T10" s="26"/>
    </row>
    <row r="11" spans="1:20" s="3" customFormat="1" ht="21.6" thickTop="1">
      <c r="A11" s="4"/>
      <c r="B11" s="4"/>
      <c r="C11" s="4"/>
      <c r="D11" s="4"/>
      <c r="E11" s="4"/>
      <c r="F11" s="4"/>
      <c r="G11" s="30"/>
      <c r="I11" s="30"/>
      <c r="K11" s="30"/>
      <c r="M11" s="30"/>
      <c r="O11" s="30"/>
      <c r="P11" s="30"/>
      <c r="Q11" s="30"/>
      <c r="R11" s="26"/>
      <c r="S11" s="26"/>
      <c r="T11" s="26"/>
    </row>
    <row r="12" spans="1:20" s="3" customFormat="1">
      <c r="A12" s="4"/>
      <c r="B12" s="4"/>
      <c r="C12" s="4"/>
      <c r="D12" s="4"/>
      <c r="E12" s="4"/>
      <c r="F12" s="4"/>
      <c r="G12" s="30"/>
      <c r="I12" s="30"/>
      <c r="K12" s="30"/>
      <c r="M12" s="30"/>
      <c r="O12" s="30"/>
      <c r="P12" s="30"/>
      <c r="Q12" s="30"/>
      <c r="S12" s="26"/>
      <c r="T12" s="26"/>
    </row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7"/>
  <sheetViews>
    <sheetView rightToLeft="1" view="pageBreakPreview" topLeftCell="B74" zoomScale="60" zoomScaleNormal="100" workbookViewId="0">
      <selection activeCell="Z76" sqref="Z76"/>
    </sheetView>
  </sheetViews>
  <sheetFormatPr defaultColWidth="9.109375" defaultRowHeight="21"/>
  <cols>
    <col min="1" max="1" width="11.5546875" style="25" hidden="1" customWidth="1"/>
    <col min="2" max="2" width="27.44140625" style="280" customWidth="1"/>
    <col min="3" max="3" width="0.5546875" style="280" customWidth="1"/>
    <col min="4" max="4" width="11.33203125" style="280" customWidth="1"/>
    <col min="5" max="5" width="0.88671875" style="280" customWidth="1"/>
    <col min="6" max="6" width="16" style="295" customWidth="1"/>
    <col min="7" max="7" width="0.6640625" style="280" customWidth="1"/>
    <col min="8" max="8" width="9.44140625" style="280" bestFit="1" customWidth="1"/>
    <col min="9" max="9" width="0.5546875" style="280" customWidth="1"/>
    <col min="10" max="10" width="15.88671875" style="280" bestFit="1" customWidth="1"/>
    <col min="11" max="11" width="1" style="280" customWidth="1"/>
    <col min="12" max="12" width="13.5546875" style="280" customWidth="1"/>
    <col min="13" max="13" width="1.109375" style="280" customWidth="1"/>
    <col min="14" max="14" width="15.44140625" style="280" bestFit="1" customWidth="1"/>
    <col min="15" max="15" width="1" style="280" customWidth="1"/>
    <col min="16" max="16" width="18.88671875" style="280" bestFit="1" customWidth="1"/>
    <col min="17" max="17" width="1.109375" style="280" customWidth="1"/>
    <col min="18" max="18" width="16.33203125" style="280" bestFit="1" customWidth="1"/>
    <col min="19" max="19" width="1.109375" style="280" customWidth="1"/>
    <col min="20" max="20" width="16.6640625" style="280" bestFit="1" customWidth="1"/>
    <col min="21" max="16384" width="9.109375" style="31"/>
  </cols>
  <sheetData>
    <row r="1" spans="1:20" ht="21.6">
      <c r="B1" s="282" t="s">
        <v>84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</row>
    <row r="2" spans="1:20" ht="21.6">
      <c r="B2" s="282" t="s">
        <v>53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1:20" ht="21.6">
      <c r="B3" s="282" t="str">
        <f>روکش!B26</f>
        <v>منتهی به 1402/06/31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20" ht="21.6">
      <c r="B4" s="283" t="s">
        <v>70</v>
      </c>
      <c r="C4" s="283"/>
      <c r="D4" s="283"/>
      <c r="E4" s="283"/>
      <c r="F4" s="283"/>
      <c r="G4" s="283"/>
      <c r="H4" s="283"/>
      <c r="I4" s="283"/>
      <c r="J4" s="190"/>
      <c r="K4" s="190"/>
      <c r="L4" s="190"/>
      <c r="M4" s="190"/>
      <c r="N4" s="190"/>
      <c r="O4" s="190"/>
      <c r="P4" s="190"/>
      <c r="Q4" s="190"/>
      <c r="R4" s="283"/>
      <c r="S4" s="283"/>
      <c r="T4" s="283"/>
    </row>
    <row r="6" spans="1:20">
      <c r="D6" s="284" t="s">
        <v>71</v>
      </c>
      <c r="E6" s="285"/>
      <c r="F6" s="285"/>
      <c r="G6" s="285"/>
      <c r="H6" s="285"/>
      <c r="J6" s="284" t="s">
        <v>569</v>
      </c>
      <c r="K6" s="285"/>
      <c r="L6" s="285"/>
      <c r="M6" s="285"/>
      <c r="N6" s="285"/>
      <c r="P6" s="284" t="s">
        <v>568</v>
      </c>
      <c r="Q6" s="285"/>
      <c r="R6" s="285"/>
      <c r="S6" s="285"/>
      <c r="T6" s="285"/>
    </row>
    <row r="7" spans="1:20" ht="55.8">
      <c r="B7" s="286" t="s">
        <v>72</v>
      </c>
      <c r="D7" s="287" t="s">
        <v>426</v>
      </c>
      <c r="F7" s="288" t="s">
        <v>427</v>
      </c>
      <c r="H7" s="287" t="s">
        <v>73</v>
      </c>
      <c r="J7" s="287" t="s">
        <v>74</v>
      </c>
      <c r="L7" s="287" t="s">
        <v>75</v>
      </c>
      <c r="N7" s="287" t="s">
        <v>76</v>
      </c>
      <c r="P7" s="287" t="s">
        <v>74</v>
      </c>
      <c r="R7" s="287" t="s">
        <v>75</v>
      </c>
      <c r="T7" s="287" t="s">
        <v>76</v>
      </c>
    </row>
    <row r="8" spans="1:20">
      <c r="A8" s="25" t="s">
        <v>243</v>
      </c>
      <c r="B8" s="289" t="s">
        <v>472</v>
      </c>
      <c r="C8" s="290"/>
      <c r="D8" s="262" t="s">
        <v>516</v>
      </c>
      <c r="E8" s="291">
        <v>6436755</v>
      </c>
      <c r="F8" s="292">
        <v>305089</v>
      </c>
      <c r="G8" s="291"/>
      <c r="H8" s="53">
        <v>120</v>
      </c>
      <c r="I8" s="291"/>
      <c r="J8" s="21">
        <v>0</v>
      </c>
      <c r="K8" s="21"/>
      <c r="L8" s="21">
        <v>0</v>
      </c>
      <c r="M8" s="21"/>
      <c r="N8" s="21">
        <f>J8-L8</f>
        <v>0</v>
      </c>
      <c r="O8" s="21"/>
      <c r="P8" s="21">
        <v>36610680</v>
      </c>
      <c r="Q8" s="21"/>
      <c r="R8" s="21">
        <v>0</v>
      </c>
      <c r="S8" s="21"/>
      <c r="T8" s="21">
        <f>P8-R8</f>
        <v>36610680</v>
      </c>
    </row>
    <row r="9" spans="1:20">
      <c r="A9" s="25" t="s">
        <v>244</v>
      </c>
      <c r="B9" s="289" t="s">
        <v>183</v>
      </c>
      <c r="C9" s="290"/>
      <c r="D9" s="262" t="s">
        <v>517</v>
      </c>
      <c r="E9" s="291">
        <v>710475</v>
      </c>
      <c r="F9" s="292">
        <v>12110208</v>
      </c>
      <c r="G9" s="291"/>
      <c r="H9" s="53">
        <v>100</v>
      </c>
      <c r="I9" s="291"/>
      <c r="J9" s="21">
        <v>0</v>
      </c>
      <c r="K9" s="21"/>
      <c r="L9" s="21">
        <v>0</v>
      </c>
      <c r="M9" s="21"/>
      <c r="N9" s="21">
        <f t="shared" ref="N9:N72" si="0">J9-L9</f>
        <v>0</v>
      </c>
      <c r="O9" s="21"/>
      <c r="P9" s="21">
        <v>1211020800</v>
      </c>
      <c r="Q9" s="21"/>
      <c r="R9" s="21">
        <v>34646636</v>
      </c>
      <c r="S9" s="21"/>
      <c r="T9" s="21">
        <f t="shared" ref="T9:T72" si="1">P9-R9</f>
        <v>1176374164</v>
      </c>
    </row>
    <row r="10" spans="1:20">
      <c r="A10" s="25" t="s">
        <v>245</v>
      </c>
      <c r="B10" s="289" t="s">
        <v>106</v>
      </c>
      <c r="C10" s="290"/>
      <c r="D10" s="262" t="s">
        <v>560</v>
      </c>
      <c r="E10" s="291">
        <v>1940047</v>
      </c>
      <c r="F10" s="292">
        <v>18629473</v>
      </c>
      <c r="G10" s="291"/>
      <c r="H10" s="53">
        <v>70</v>
      </c>
      <c r="I10" s="291"/>
      <c r="J10" s="21">
        <v>0</v>
      </c>
      <c r="K10" s="21"/>
      <c r="L10" s="21">
        <v>0</v>
      </c>
      <c r="M10" s="21"/>
      <c r="N10" s="21">
        <f t="shared" si="0"/>
        <v>0</v>
      </c>
      <c r="O10" s="21"/>
      <c r="P10" s="21">
        <v>1304063110</v>
      </c>
      <c r="Q10" s="21"/>
      <c r="R10" s="21">
        <v>136006582</v>
      </c>
      <c r="S10" s="21"/>
      <c r="T10" s="21">
        <f t="shared" si="1"/>
        <v>1168056528</v>
      </c>
    </row>
    <row r="11" spans="1:20">
      <c r="A11" s="25" t="s">
        <v>248</v>
      </c>
      <c r="B11" s="289" t="s">
        <v>165</v>
      </c>
      <c r="C11" s="290"/>
      <c r="D11" s="262" t="s">
        <v>518</v>
      </c>
      <c r="E11" s="291">
        <v>707643</v>
      </c>
      <c r="F11" s="292">
        <v>8399503</v>
      </c>
      <c r="G11" s="291"/>
      <c r="H11" s="53">
        <v>60</v>
      </c>
      <c r="I11" s="291"/>
      <c r="J11" s="21">
        <v>0</v>
      </c>
      <c r="K11" s="21"/>
      <c r="L11" s="21">
        <v>0</v>
      </c>
      <c r="M11" s="21"/>
      <c r="N11" s="21">
        <f t="shared" si="0"/>
        <v>0</v>
      </c>
      <c r="O11" s="21"/>
      <c r="P11" s="21">
        <v>503970180</v>
      </c>
      <c r="Q11" s="21"/>
      <c r="R11" s="21">
        <v>38570773</v>
      </c>
      <c r="S11" s="21"/>
      <c r="T11" s="21">
        <f t="shared" si="1"/>
        <v>465399407</v>
      </c>
    </row>
    <row r="12" spans="1:20">
      <c r="A12" s="25" t="s">
        <v>249</v>
      </c>
      <c r="B12" s="289" t="s">
        <v>202</v>
      </c>
      <c r="C12" s="290"/>
      <c r="D12" s="262" t="s">
        <v>515</v>
      </c>
      <c r="E12" s="291">
        <v>475245</v>
      </c>
      <c r="F12" s="292">
        <v>2121408</v>
      </c>
      <c r="G12" s="291"/>
      <c r="H12" s="53">
        <v>18</v>
      </c>
      <c r="I12" s="291"/>
      <c r="J12" s="21">
        <v>0</v>
      </c>
      <c r="K12" s="21"/>
      <c r="L12" s="21">
        <v>0</v>
      </c>
      <c r="M12" s="21"/>
      <c r="N12" s="21">
        <f t="shared" si="0"/>
        <v>0</v>
      </c>
      <c r="O12" s="21"/>
      <c r="P12" s="21">
        <v>38185344</v>
      </c>
      <c r="Q12" s="21"/>
      <c r="R12" s="21">
        <v>0</v>
      </c>
      <c r="S12" s="21"/>
      <c r="T12" s="21">
        <f t="shared" si="1"/>
        <v>38185344</v>
      </c>
    </row>
    <row r="13" spans="1:20">
      <c r="A13" s="25" t="s">
        <v>250</v>
      </c>
      <c r="B13" s="289" t="s">
        <v>97</v>
      </c>
      <c r="C13" s="290"/>
      <c r="D13" s="262" t="s">
        <v>515</v>
      </c>
      <c r="E13" s="291">
        <v>2429809</v>
      </c>
      <c r="F13" s="292">
        <v>10228543</v>
      </c>
      <c r="G13" s="291"/>
      <c r="H13" s="53">
        <v>250</v>
      </c>
      <c r="I13" s="291"/>
      <c r="J13" s="21">
        <v>0</v>
      </c>
      <c r="K13" s="21"/>
      <c r="L13" s="21">
        <v>0</v>
      </c>
      <c r="M13" s="21"/>
      <c r="N13" s="21">
        <f t="shared" si="0"/>
        <v>0</v>
      </c>
      <c r="O13" s="21"/>
      <c r="P13" s="21">
        <v>2557135750</v>
      </c>
      <c r="Q13" s="21"/>
      <c r="R13" s="21">
        <v>0</v>
      </c>
      <c r="S13" s="21"/>
      <c r="T13" s="21">
        <f t="shared" si="1"/>
        <v>2557135750</v>
      </c>
    </row>
    <row r="14" spans="1:20">
      <c r="A14" s="25" t="s">
        <v>251</v>
      </c>
      <c r="B14" s="289" t="s">
        <v>498</v>
      </c>
      <c r="C14" s="290"/>
      <c r="D14" s="262" t="s">
        <v>519</v>
      </c>
      <c r="E14" s="291">
        <v>7612002</v>
      </c>
      <c r="F14" s="292">
        <v>8265166</v>
      </c>
      <c r="G14" s="291"/>
      <c r="H14" s="53">
        <v>80</v>
      </c>
      <c r="I14" s="291"/>
      <c r="J14" s="21">
        <v>0</v>
      </c>
      <c r="K14" s="21"/>
      <c r="L14" s="21">
        <v>0</v>
      </c>
      <c r="M14" s="21"/>
      <c r="N14" s="21">
        <f t="shared" si="0"/>
        <v>0</v>
      </c>
      <c r="O14" s="21"/>
      <c r="P14" s="21">
        <v>661213280</v>
      </c>
      <c r="Q14" s="21"/>
      <c r="R14" s="21">
        <v>13747560</v>
      </c>
      <c r="S14" s="21"/>
      <c r="T14" s="21">
        <f t="shared" si="1"/>
        <v>647465720</v>
      </c>
    </row>
    <row r="15" spans="1:20">
      <c r="A15" s="25" t="s">
        <v>252</v>
      </c>
      <c r="B15" s="289" t="s">
        <v>124</v>
      </c>
      <c r="C15" s="290"/>
      <c r="D15" s="262" t="s">
        <v>520</v>
      </c>
      <c r="E15" s="291">
        <v>4644799</v>
      </c>
      <c r="F15" s="292">
        <v>3814579</v>
      </c>
      <c r="G15" s="291"/>
      <c r="H15" s="53">
        <v>47</v>
      </c>
      <c r="I15" s="291"/>
      <c r="J15" s="21">
        <v>0</v>
      </c>
      <c r="K15" s="21"/>
      <c r="L15" s="21">
        <v>0</v>
      </c>
      <c r="M15" s="21"/>
      <c r="N15" s="21">
        <f t="shared" si="0"/>
        <v>0</v>
      </c>
      <c r="O15" s="21"/>
      <c r="P15" s="21">
        <v>179285213</v>
      </c>
      <c r="Q15" s="21"/>
      <c r="R15" s="21">
        <v>3609769</v>
      </c>
      <c r="S15" s="21"/>
      <c r="T15" s="21">
        <f t="shared" si="1"/>
        <v>175675444</v>
      </c>
    </row>
    <row r="16" spans="1:20">
      <c r="A16" s="25" t="s">
        <v>256</v>
      </c>
      <c r="B16" s="289" t="s">
        <v>203</v>
      </c>
      <c r="C16" s="290"/>
      <c r="D16" s="262" t="s">
        <v>519</v>
      </c>
      <c r="E16" s="291">
        <v>1290936</v>
      </c>
      <c r="F16" s="292">
        <v>21374647</v>
      </c>
      <c r="G16" s="291"/>
      <c r="H16" s="53">
        <v>200</v>
      </c>
      <c r="I16" s="291"/>
      <c r="J16" s="21">
        <v>0</v>
      </c>
      <c r="K16" s="21"/>
      <c r="L16" s="21">
        <v>0</v>
      </c>
      <c r="M16" s="21"/>
      <c r="N16" s="21">
        <f t="shared" si="0"/>
        <v>0</v>
      </c>
      <c r="O16" s="21"/>
      <c r="P16" s="21">
        <v>4274929400</v>
      </c>
      <c r="Q16" s="21"/>
      <c r="R16" s="21">
        <v>0</v>
      </c>
      <c r="S16" s="21"/>
      <c r="T16" s="21">
        <f t="shared" si="1"/>
        <v>4274929400</v>
      </c>
    </row>
    <row r="17" spans="1:20">
      <c r="A17" s="25" t="s">
        <v>257</v>
      </c>
      <c r="B17" s="289" t="s">
        <v>429</v>
      </c>
      <c r="C17" s="290"/>
      <c r="D17" s="262" t="s">
        <v>516</v>
      </c>
      <c r="E17" s="291">
        <v>3166253</v>
      </c>
      <c r="F17" s="292">
        <v>2382915</v>
      </c>
      <c r="G17" s="291"/>
      <c r="H17" s="53">
        <v>20</v>
      </c>
      <c r="I17" s="291"/>
      <c r="J17" s="21">
        <v>0</v>
      </c>
      <c r="K17" s="21"/>
      <c r="L17" s="21">
        <v>0</v>
      </c>
      <c r="M17" s="21"/>
      <c r="N17" s="21">
        <f t="shared" si="0"/>
        <v>0</v>
      </c>
      <c r="O17" s="21"/>
      <c r="P17" s="21">
        <v>47658300</v>
      </c>
      <c r="Q17" s="21"/>
      <c r="R17" s="21">
        <v>0</v>
      </c>
      <c r="S17" s="21"/>
      <c r="T17" s="21">
        <f t="shared" si="1"/>
        <v>47658300</v>
      </c>
    </row>
    <row r="18" spans="1:20">
      <c r="A18" s="25" t="s">
        <v>261</v>
      </c>
      <c r="B18" s="289" t="s">
        <v>430</v>
      </c>
      <c r="C18" s="290"/>
      <c r="D18" s="262" t="s">
        <v>521</v>
      </c>
      <c r="E18" s="291">
        <v>3984345</v>
      </c>
      <c r="F18" s="292">
        <v>2853275</v>
      </c>
      <c r="G18" s="291"/>
      <c r="H18" s="53">
        <v>100</v>
      </c>
      <c r="I18" s="291"/>
      <c r="J18" s="21">
        <v>0</v>
      </c>
      <c r="K18" s="21"/>
      <c r="L18" s="21">
        <v>0</v>
      </c>
      <c r="M18" s="21"/>
      <c r="N18" s="21">
        <f t="shared" si="0"/>
        <v>0</v>
      </c>
      <c r="O18" s="21"/>
      <c r="P18" s="21">
        <v>285327500</v>
      </c>
      <c r="Q18" s="21"/>
      <c r="R18" s="21">
        <v>0</v>
      </c>
      <c r="S18" s="21"/>
      <c r="T18" s="21">
        <f t="shared" si="1"/>
        <v>285327500</v>
      </c>
    </row>
    <row r="19" spans="1:20">
      <c r="A19" s="25" t="s">
        <v>265</v>
      </c>
      <c r="B19" s="289" t="s">
        <v>143</v>
      </c>
      <c r="C19" s="290"/>
      <c r="D19" s="262" t="s">
        <v>521</v>
      </c>
      <c r="E19" s="291">
        <v>365663</v>
      </c>
      <c r="F19" s="292">
        <v>18354561</v>
      </c>
      <c r="G19" s="291"/>
      <c r="H19" s="53">
        <v>140</v>
      </c>
      <c r="I19" s="291"/>
      <c r="J19" s="21">
        <v>0</v>
      </c>
      <c r="K19" s="21"/>
      <c r="L19" s="21">
        <v>0</v>
      </c>
      <c r="M19" s="21"/>
      <c r="N19" s="21">
        <f t="shared" si="0"/>
        <v>0</v>
      </c>
      <c r="O19" s="21"/>
      <c r="P19" s="21">
        <v>2569638540</v>
      </c>
      <c r="Q19" s="21"/>
      <c r="R19" s="21">
        <v>0</v>
      </c>
      <c r="S19" s="21"/>
      <c r="T19" s="21">
        <f t="shared" si="1"/>
        <v>2569638540</v>
      </c>
    </row>
    <row r="20" spans="1:20">
      <c r="A20" s="25" t="s">
        <v>266</v>
      </c>
      <c r="B20" s="289" t="s">
        <v>91</v>
      </c>
      <c r="C20" s="290"/>
      <c r="D20" s="262" t="s">
        <v>522</v>
      </c>
      <c r="E20" s="291">
        <v>6146333</v>
      </c>
      <c r="F20" s="292">
        <v>17791673</v>
      </c>
      <c r="G20" s="291"/>
      <c r="H20" s="53">
        <v>19</v>
      </c>
      <c r="I20" s="291"/>
      <c r="J20" s="21">
        <v>0</v>
      </c>
      <c r="K20" s="21"/>
      <c r="L20" s="21">
        <v>0</v>
      </c>
      <c r="M20" s="21"/>
      <c r="N20" s="21">
        <f t="shared" si="0"/>
        <v>0</v>
      </c>
      <c r="O20" s="21"/>
      <c r="P20" s="21">
        <v>338041787</v>
      </c>
      <c r="Q20" s="21"/>
      <c r="R20" s="21">
        <v>0</v>
      </c>
      <c r="S20" s="21"/>
      <c r="T20" s="21">
        <f t="shared" si="1"/>
        <v>338041787</v>
      </c>
    </row>
    <row r="21" spans="1:20">
      <c r="A21" s="25" t="s">
        <v>267</v>
      </c>
      <c r="B21" s="289" t="s">
        <v>237</v>
      </c>
      <c r="C21" s="290"/>
      <c r="D21" s="262" t="s">
        <v>518</v>
      </c>
      <c r="E21" s="291">
        <v>882636</v>
      </c>
      <c r="F21" s="292">
        <v>1146913</v>
      </c>
      <c r="G21" s="291"/>
      <c r="H21" s="53">
        <v>550</v>
      </c>
      <c r="I21" s="291"/>
      <c r="J21" s="21">
        <v>0</v>
      </c>
      <c r="K21" s="21"/>
      <c r="L21" s="21">
        <v>0</v>
      </c>
      <c r="M21" s="21"/>
      <c r="N21" s="21">
        <f t="shared" si="0"/>
        <v>0</v>
      </c>
      <c r="O21" s="21"/>
      <c r="P21" s="21">
        <v>630802150</v>
      </c>
      <c r="Q21" s="21"/>
      <c r="R21" s="21">
        <v>16821391</v>
      </c>
      <c r="S21" s="21"/>
      <c r="T21" s="21">
        <f t="shared" si="1"/>
        <v>613980759</v>
      </c>
    </row>
    <row r="22" spans="1:20">
      <c r="A22" s="25" t="s">
        <v>268</v>
      </c>
      <c r="B22" s="289" t="s">
        <v>105</v>
      </c>
      <c r="C22" s="290"/>
      <c r="D22" s="262" t="s">
        <v>523</v>
      </c>
      <c r="E22" s="291">
        <v>642599</v>
      </c>
      <c r="F22" s="292">
        <v>749118</v>
      </c>
      <c r="G22" s="291"/>
      <c r="H22" s="53">
        <v>7569</v>
      </c>
      <c r="I22" s="291"/>
      <c r="J22" s="21">
        <v>0</v>
      </c>
      <c r="K22" s="21"/>
      <c r="L22" s="21">
        <v>0</v>
      </c>
      <c r="M22" s="21"/>
      <c r="N22" s="21">
        <f t="shared" si="0"/>
        <v>0</v>
      </c>
      <c r="O22" s="21"/>
      <c r="P22" s="21">
        <v>5670074142</v>
      </c>
      <c r="Q22" s="21"/>
      <c r="R22" s="21">
        <v>338801526</v>
      </c>
      <c r="S22" s="21"/>
      <c r="T22" s="21">
        <f t="shared" si="1"/>
        <v>5331272616</v>
      </c>
    </row>
    <row r="23" spans="1:20">
      <c r="A23" s="25" t="s">
        <v>269</v>
      </c>
      <c r="B23" s="289" t="s">
        <v>475</v>
      </c>
      <c r="C23" s="290"/>
      <c r="D23" s="262" t="s">
        <v>524</v>
      </c>
      <c r="E23" s="291">
        <v>271970</v>
      </c>
      <c r="F23" s="292">
        <v>13622849</v>
      </c>
      <c r="G23" s="291"/>
      <c r="H23" s="53">
        <v>2270</v>
      </c>
      <c r="I23" s="291"/>
      <c r="J23" s="21">
        <v>0</v>
      </c>
      <c r="K23" s="21"/>
      <c r="L23" s="21">
        <v>0</v>
      </c>
      <c r="M23" s="21"/>
      <c r="N23" s="21">
        <f t="shared" si="0"/>
        <v>0</v>
      </c>
      <c r="O23" s="21"/>
      <c r="P23" s="21">
        <v>30923867230</v>
      </c>
      <c r="Q23" s="21"/>
      <c r="R23" s="21">
        <v>314480006</v>
      </c>
      <c r="S23" s="21"/>
      <c r="T23" s="21">
        <f t="shared" si="1"/>
        <v>30609387224</v>
      </c>
    </row>
    <row r="24" spans="1:20">
      <c r="A24" s="25" t="s">
        <v>270</v>
      </c>
      <c r="B24" s="289" t="s">
        <v>180</v>
      </c>
      <c r="C24" s="290"/>
      <c r="D24" s="262" t="s">
        <v>523</v>
      </c>
      <c r="E24" s="291">
        <v>108155</v>
      </c>
      <c r="F24" s="292">
        <v>3296140</v>
      </c>
      <c r="G24" s="291"/>
      <c r="H24" s="53">
        <v>5300</v>
      </c>
      <c r="I24" s="291"/>
      <c r="J24" s="21">
        <v>0</v>
      </c>
      <c r="K24" s="21"/>
      <c r="L24" s="21">
        <v>0</v>
      </c>
      <c r="M24" s="21"/>
      <c r="N24" s="21">
        <f t="shared" si="0"/>
        <v>0</v>
      </c>
      <c r="O24" s="21"/>
      <c r="P24" s="21">
        <v>17469542000</v>
      </c>
      <c r="Q24" s="21"/>
      <c r="R24" s="21">
        <v>0</v>
      </c>
      <c r="S24" s="21"/>
      <c r="T24" s="21">
        <f t="shared" si="1"/>
        <v>17469542000</v>
      </c>
    </row>
    <row r="25" spans="1:20">
      <c r="A25" s="25" t="s">
        <v>276</v>
      </c>
      <c r="B25" s="289" t="s">
        <v>470</v>
      </c>
      <c r="C25" s="290"/>
      <c r="D25" s="262" t="s">
        <v>525</v>
      </c>
      <c r="E25" s="291">
        <v>1119769</v>
      </c>
      <c r="F25" s="292">
        <v>6919876</v>
      </c>
      <c r="G25" s="291"/>
      <c r="H25" s="53">
        <v>900</v>
      </c>
      <c r="I25" s="291"/>
      <c r="J25" s="21">
        <v>0</v>
      </c>
      <c r="K25" s="21"/>
      <c r="L25" s="21">
        <v>0</v>
      </c>
      <c r="M25" s="21"/>
      <c r="N25" s="21">
        <f t="shared" si="0"/>
        <v>0</v>
      </c>
      <c r="O25" s="21"/>
      <c r="P25" s="21">
        <v>6227888400</v>
      </c>
      <c r="Q25" s="21"/>
      <c r="R25" s="21">
        <v>0</v>
      </c>
      <c r="S25" s="21"/>
      <c r="T25" s="21">
        <f t="shared" si="1"/>
        <v>6227888400</v>
      </c>
    </row>
    <row r="26" spans="1:20">
      <c r="A26" s="25" t="s">
        <v>277</v>
      </c>
      <c r="B26" s="289" t="s">
        <v>178</v>
      </c>
      <c r="C26" s="290"/>
      <c r="D26" s="262" t="s">
        <v>526</v>
      </c>
      <c r="E26" s="291">
        <v>240173</v>
      </c>
      <c r="F26" s="292">
        <v>8934580</v>
      </c>
      <c r="G26" s="291"/>
      <c r="H26" s="53">
        <v>1000</v>
      </c>
      <c r="I26" s="291"/>
      <c r="J26" s="21">
        <v>0</v>
      </c>
      <c r="K26" s="21"/>
      <c r="L26" s="21">
        <v>0</v>
      </c>
      <c r="M26" s="21"/>
      <c r="N26" s="21">
        <f t="shared" si="0"/>
        <v>0</v>
      </c>
      <c r="O26" s="21"/>
      <c r="P26" s="21">
        <v>8934580000</v>
      </c>
      <c r="Q26" s="21"/>
      <c r="R26" s="21">
        <v>0</v>
      </c>
      <c r="S26" s="21"/>
      <c r="T26" s="21">
        <f t="shared" si="1"/>
        <v>8934580000</v>
      </c>
    </row>
    <row r="27" spans="1:20">
      <c r="A27" s="25" t="s">
        <v>279</v>
      </c>
      <c r="B27" s="289" t="s">
        <v>149</v>
      </c>
      <c r="C27" s="290"/>
      <c r="D27" s="262" t="s">
        <v>527</v>
      </c>
      <c r="E27" s="291">
        <v>2787425</v>
      </c>
      <c r="F27" s="292">
        <v>8208507</v>
      </c>
      <c r="G27" s="291"/>
      <c r="H27" s="60">
        <v>500</v>
      </c>
      <c r="I27" s="291"/>
      <c r="J27" s="59">
        <v>0</v>
      </c>
      <c r="K27" s="59"/>
      <c r="L27" s="21">
        <v>0</v>
      </c>
      <c r="M27" s="59"/>
      <c r="N27" s="21">
        <f t="shared" si="0"/>
        <v>0</v>
      </c>
      <c r="O27" s="59"/>
      <c r="P27" s="59">
        <v>4104253500</v>
      </c>
      <c r="Q27" s="59"/>
      <c r="R27" s="59">
        <v>109446760</v>
      </c>
      <c r="S27" s="59"/>
      <c r="T27" s="21">
        <f t="shared" si="1"/>
        <v>3994806740</v>
      </c>
    </row>
    <row r="28" spans="1:20">
      <c r="A28" s="142" t="s">
        <v>280</v>
      </c>
      <c r="B28" s="289" t="s">
        <v>92</v>
      </c>
      <c r="C28" s="290"/>
      <c r="D28" s="262" t="s">
        <v>528</v>
      </c>
      <c r="E28" s="291">
        <v>2714040</v>
      </c>
      <c r="F28" s="292">
        <v>11537306</v>
      </c>
      <c r="G28" s="291"/>
      <c r="H28" s="53">
        <v>360</v>
      </c>
      <c r="I28" s="291"/>
      <c r="J28" s="21">
        <v>0</v>
      </c>
      <c r="K28" s="21"/>
      <c r="L28" s="21">
        <v>0</v>
      </c>
      <c r="M28" s="21"/>
      <c r="N28" s="21">
        <f t="shared" si="0"/>
        <v>0</v>
      </c>
      <c r="O28" s="21"/>
      <c r="P28" s="21">
        <v>4153430160</v>
      </c>
      <c r="Q28" s="21"/>
      <c r="R28" s="21">
        <v>89081612</v>
      </c>
      <c r="S28" s="21"/>
      <c r="T28" s="21">
        <f t="shared" si="1"/>
        <v>4064348548</v>
      </c>
    </row>
    <row r="29" spans="1:20">
      <c r="A29" s="25" t="s">
        <v>284</v>
      </c>
      <c r="B29" s="289" t="s">
        <v>432</v>
      </c>
      <c r="C29" s="290"/>
      <c r="D29" s="262" t="s">
        <v>527</v>
      </c>
      <c r="E29" s="291">
        <v>727710</v>
      </c>
      <c r="F29" s="292">
        <v>13001619</v>
      </c>
      <c r="G29" s="291"/>
      <c r="H29" s="53">
        <v>110</v>
      </c>
      <c r="I29" s="291"/>
      <c r="J29" s="21">
        <v>0</v>
      </c>
      <c r="K29" s="21"/>
      <c r="L29" s="21">
        <v>0</v>
      </c>
      <c r="M29" s="21"/>
      <c r="N29" s="21">
        <f t="shared" si="0"/>
        <v>0</v>
      </c>
      <c r="O29" s="21"/>
      <c r="P29" s="21">
        <v>1430178090</v>
      </c>
      <c r="Q29" s="21"/>
      <c r="R29" s="21">
        <v>48272060</v>
      </c>
      <c r="S29" s="21"/>
      <c r="T29" s="21">
        <f t="shared" si="1"/>
        <v>1381906030</v>
      </c>
    </row>
    <row r="30" spans="1:20">
      <c r="B30" s="289" t="s">
        <v>101</v>
      </c>
      <c r="C30" s="290"/>
      <c r="D30" s="262" t="s">
        <v>522</v>
      </c>
      <c r="E30" s="291"/>
      <c r="F30" s="292">
        <v>20526935</v>
      </c>
      <c r="G30" s="291"/>
      <c r="H30" s="53">
        <v>70</v>
      </c>
      <c r="I30" s="291"/>
      <c r="J30" s="21">
        <v>0</v>
      </c>
      <c r="K30" s="21"/>
      <c r="L30" s="21">
        <v>0</v>
      </c>
      <c r="M30" s="21"/>
      <c r="N30" s="21">
        <f t="shared" si="0"/>
        <v>0</v>
      </c>
      <c r="O30" s="21"/>
      <c r="P30" s="21">
        <v>1436885450</v>
      </c>
      <c r="Q30" s="21"/>
      <c r="R30" s="21">
        <v>16538289</v>
      </c>
      <c r="S30" s="21"/>
      <c r="T30" s="21">
        <f t="shared" si="1"/>
        <v>1420347161</v>
      </c>
    </row>
    <row r="31" spans="1:20">
      <c r="A31" s="25" t="s">
        <v>285</v>
      </c>
      <c r="B31" s="289" t="s">
        <v>505</v>
      </c>
      <c r="C31" s="290"/>
      <c r="D31" s="262" t="s">
        <v>515</v>
      </c>
      <c r="E31" s="291">
        <v>301384</v>
      </c>
      <c r="F31" s="292">
        <v>1000000</v>
      </c>
      <c r="G31" s="291"/>
      <c r="H31" s="53">
        <v>1000</v>
      </c>
      <c r="I31" s="291"/>
      <c r="J31" s="21">
        <v>0</v>
      </c>
      <c r="K31" s="21"/>
      <c r="L31" s="21">
        <v>0</v>
      </c>
      <c r="M31" s="21"/>
      <c r="N31" s="21">
        <f t="shared" si="0"/>
        <v>0</v>
      </c>
      <c r="O31" s="21"/>
      <c r="P31" s="21">
        <v>1000000000</v>
      </c>
      <c r="Q31" s="21"/>
      <c r="R31" s="21">
        <v>0</v>
      </c>
      <c r="S31" s="21"/>
      <c r="T31" s="21">
        <f t="shared" si="1"/>
        <v>1000000000</v>
      </c>
    </row>
    <row r="32" spans="1:20" s="140" customFormat="1">
      <c r="A32" s="142" t="s">
        <v>293</v>
      </c>
      <c r="B32" s="289" t="s">
        <v>138</v>
      </c>
      <c r="C32" s="290"/>
      <c r="D32" s="262" t="s">
        <v>561</v>
      </c>
      <c r="E32" s="291">
        <v>6014827</v>
      </c>
      <c r="F32" s="292">
        <v>0</v>
      </c>
      <c r="G32" s="291"/>
      <c r="H32" s="53">
        <v>4214</v>
      </c>
      <c r="I32" s="291"/>
      <c r="J32" s="21">
        <v>0</v>
      </c>
      <c r="K32" s="21"/>
      <c r="L32" s="21">
        <v>0</v>
      </c>
      <c r="M32" s="21"/>
      <c r="N32" s="21">
        <f t="shared" si="0"/>
        <v>0</v>
      </c>
      <c r="O32" s="21"/>
      <c r="P32" s="21">
        <v>0</v>
      </c>
      <c r="Q32" s="21"/>
      <c r="R32" s="21">
        <v>0</v>
      </c>
      <c r="S32" s="21"/>
      <c r="T32" s="21">
        <v>0</v>
      </c>
    </row>
    <row r="33" spans="1:20">
      <c r="A33" s="25" t="s">
        <v>294</v>
      </c>
      <c r="B33" s="289" t="s">
        <v>485</v>
      </c>
      <c r="C33" s="290"/>
      <c r="D33" s="262" t="s">
        <v>524</v>
      </c>
      <c r="E33" s="291">
        <v>216299</v>
      </c>
      <c r="F33" s="292">
        <v>10160200</v>
      </c>
      <c r="G33" s="291"/>
      <c r="H33" s="53">
        <v>120</v>
      </c>
      <c r="I33" s="291"/>
      <c r="J33" s="21">
        <v>0</v>
      </c>
      <c r="K33" s="21"/>
      <c r="L33" s="21">
        <v>0</v>
      </c>
      <c r="M33" s="21"/>
      <c r="N33" s="21">
        <f t="shared" si="0"/>
        <v>0</v>
      </c>
      <c r="O33" s="21"/>
      <c r="P33" s="21">
        <v>1219224000</v>
      </c>
      <c r="Q33" s="21"/>
      <c r="R33" s="21">
        <v>133155031</v>
      </c>
      <c r="S33" s="21"/>
      <c r="T33" s="21">
        <f t="shared" si="1"/>
        <v>1086068969</v>
      </c>
    </row>
    <row r="34" spans="1:20" s="140" customFormat="1">
      <c r="A34" s="142" t="s">
        <v>296</v>
      </c>
      <c r="B34" s="289" t="s">
        <v>159</v>
      </c>
      <c r="C34" s="290"/>
      <c r="D34" s="262" t="s">
        <v>515</v>
      </c>
      <c r="E34" s="291">
        <v>569239</v>
      </c>
      <c r="F34" s="292">
        <v>50713</v>
      </c>
      <c r="G34" s="291"/>
      <c r="H34" s="53">
        <v>6452</v>
      </c>
      <c r="I34" s="291"/>
      <c r="J34" s="21">
        <v>0</v>
      </c>
      <c r="K34" s="21"/>
      <c r="L34" s="21">
        <v>0</v>
      </c>
      <c r="M34" s="21"/>
      <c r="N34" s="21">
        <f t="shared" si="0"/>
        <v>0</v>
      </c>
      <c r="O34" s="21"/>
      <c r="P34" s="21">
        <v>327200276</v>
      </c>
      <c r="Q34" s="21"/>
      <c r="R34" s="21">
        <v>19197437</v>
      </c>
      <c r="S34" s="21"/>
      <c r="T34" s="21">
        <f t="shared" si="1"/>
        <v>308002839</v>
      </c>
    </row>
    <row r="35" spans="1:20">
      <c r="A35" s="25" t="s">
        <v>297</v>
      </c>
      <c r="B35" s="289" t="s">
        <v>433</v>
      </c>
      <c r="C35" s="290"/>
      <c r="D35" s="262" t="s">
        <v>529</v>
      </c>
      <c r="E35" s="291">
        <v>104826</v>
      </c>
      <c r="F35" s="292">
        <v>1728558</v>
      </c>
      <c r="G35" s="291"/>
      <c r="H35" s="53">
        <v>530</v>
      </c>
      <c r="I35" s="291"/>
      <c r="J35" s="21">
        <v>0</v>
      </c>
      <c r="K35" s="21"/>
      <c r="L35" s="21">
        <v>0</v>
      </c>
      <c r="M35" s="21"/>
      <c r="N35" s="21">
        <f t="shared" si="0"/>
        <v>0</v>
      </c>
      <c r="O35" s="21"/>
      <c r="P35" s="21">
        <v>916135740</v>
      </c>
      <c r="Q35" s="21"/>
      <c r="R35" s="21">
        <v>71184268</v>
      </c>
      <c r="S35" s="21"/>
      <c r="T35" s="21">
        <f t="shared" si="1"/>
        <v>844951472</v>
      </c>
    </row>
    <row r="36" spans="1:20">
      <c r="A36" s="25" t="s">
        <v>299</v>
      </c>
      <c r="B36" s="289" t="s">
        <v>130</v>
      </c>
      <c r="C36" s="290"/>
      <c r="D36" s="262" t="s">
        <v>562</v>
      </c>
      <c r="E36" s="291">
        <v>221685</v>
      </c>
      <c r="F36" s="292">
        <v>1484314</v>
      </c>
      <c r="G36" s="291"/>
      <c r="H36" s="53">
        <v>100</v>
      </c>
      <c r="I36" s="291"/>
      <c r="J36" s="21">
        <v>0</v>
      </c>
      <c r="K36" s="21"/>
      <c r="L36" s="21">
        <v>0</v>
      </c>
      <c r="M36" s="21"/>
      <c r="N36" s="21">
        <f t="shared" si="0"/>
        <v>0</v>
      </c>
      <c r="O36" s="21"/>
      <c r="P36" s="21">
        <v>148431400</v>
      </c>
      <c r="Q36" s="21"/>
      <c r="R36" s="21">
        <v>13409690</v>
      </c>
      <c r="S36" s="21"/>
      <c r="T36" s="21">
        <f t="shared" si="1"/>
        <v>135021710</v>
      </c>
    </row>
    <row r="37" spans="1:20">
      <c r="B37" s="289" t="s">
        <v>230</v>
      </c>
      <c r="C37" s="290"/>
      <c r="D37" s="262" t="s">
        <v>527</v>
      </c>
      <c r="E37" s="291"/>
      <c r="F37" s="292">
        <v>1437914</v>
      </c>
      <c r="G37" s="291"/>
      <c r="H37" s="53">
        <v>1350</v>
      </c>
      <c r="I37" s="291"/>
      <c r="J37" s="21">
        <v>0</v>
      </c>
      <c r="K37" s="21"/>
      <c r="L37" s="21">
        <v>0</v>
      </c>
      <c r="M37" s="21"/>
      <c r="N37" s="21">
        <f t="shared" si="0"/>
        <v>0</v>
      </c>
      <c r="O37" s="21"/>
      <c r="P37" s="21">
        <v>1941183900</v>
      </c>
      <c r="Q37" s="21"/>
      <c r="R37" s="21">
        <v>65519774</v>
      </c>
      <c r="S37" s="21"/>
      <c r="T37" s="21">
        <f t="shared" si="1"/>
        <v>1875664126</v>
      </c>
    </row>
    <row r="38" spans="1:20">
      <c r="A38" s="25" t="s">
        <v>301</v>
      </c>
      <c r="B38" s="289" t="s">
        <v>172</v>
      </c>
      <c r="C38" s="290"/>
      <c r="D38" s="262" t="s">
        <v>515</v>
      </c>
      <c r="E38" s="291">
        <v>4147582</v>
      </c>
      <c r="F38" s="292">
        <v>951043</v>
      </c>
      <c r="G38" s="291"/>
      <c r="H38" s="53">
        <v>350</v>
      </c>
      <c r="I38" s="291"/>
      <c r="J38" s="21">
        <v>0</v>
      </c>
      <c r="K38" s="21"/>
      <c r="L38" s="21">
        <v>0</v>
      </c>
      <c r="M38" s="21"/>
      <c r="N38" s="21">
        <f t="shared" si="0"/>
        <v>0</v>
      </c>
      <c r="O38" s="21"/>
      <c r="P38" s="21">
        <v>332865050</v>
      </c>
      <c r="Q38" s="21"/>
      <c r="R38" s="21">
        <v>6920735</v>
      </c>
      <c r="S38" s="21"/>
      <c r="T38" s="21">
        <f t="shared" si="1"/>
        <v>325944315</v>
      </c>
    </row>
    <row r="39" spans="1:20">
      <c r="A39" s="25" t="s">
        <v>303</v>
      </c>
      <c r="B39" s="289" t="s">
        <v>434</v>
      </c>
      <c r="C39" s="290"/>
      <c r="D39" s="262" t="s">
        <v>523</v>
      </c>
      <c r="E39" s="291">
        <v>4047359</v>
      </c>
      <c r="F39" s="292">
        <v>2090990</v>
      </c>
      <c r="G39" s="291"/>
      <c r="H39" s="53">
        <v>61</v>
      </c>
      <c r="I39" s="291"/>
      <c r="J39" s="21">
        <v>0</v>
      </c>
      <c r="K39" s="21"/>
      <c r="L39" s="21">
        <v>0</v>
      </c>
      <c r="M39" s="21"/>
      <c r="N39" s="21">
        <f t="shared" si="0"/>
        <v>0</v>
      </c>
      <c r="O39" s="21"/>
      <c r="P39" s="21">
        <v>127550390</v>
      </c>
      <c r="Q39" s="21"/>
      <c r="R39" s="21">
        <v>87303</v>
      </c>
      <c r="S39" s="21"/>
      <c r="T39" s="21">
        <f t="shared" si="1"/>
        <v>127463087</v>
      </c>
    </row>
    <row r="40" spans="1:20">
      <c r="A40" s="25" t="s">
        <v>306</v>
      </c>
      <c r="B40" s="289" t="s">
        <v>460</v>
      </c>
      <c r="C40" s="290"/>
      <c r="D40" s="262" t="s">
        <v>516</v>
      </c>
      <c r="E40" s="291">
        <v>2219908</v>
      </c>
      <c r="F40" s="292">
        <v>9313969</v>
      </c>
      <c r="G40" s="291"/>
      <c r="H40" s="53">
        <v>44</v>
      </c>
      <c r="I40" s="291"/>
      <c r="J40" s="21">
        <v>0</v>
      </c>
      <c r="K40" s="21"/>
      <c r="L40" s="21">
        <v>0</v>
      </c>
      <c r="M40" s="21"/>
      <c r="N40" s="21">
        <f t="shared" si="0"/>
        <v>0</v>
      </c>
      <c r="O40" s="21"/>
      <c r="P40" s="21">
        <v>409814636</v>
      </c>
      <c r="Q40" s="21"/>
      <c r="R40" s="21">
        <v>0</v>
      </c>
      <c r="S40" s="21"/>
      <c r="T40" s="21">
        <f t="shared" si="1"/>
        <v>409814636</v>
      </c>
    </row>
    <row r="41" spans="1:20">
      <c r="A41" s="25" t="s">
        <v>307</v>
      </c>
      <c r="B41" s="289" t="s">
        <v>90</v>
      </c>
      <c r="C41" s="290"/>
      <c r="D41" s="262" t="s">
        <v>528</v>
      </c>
      <c r="E41" s="291">
        <v>1415917</v>
      </c>
      <c r="F41" s="292">
        <v>16055417</v>
      </c>
      <c r="G41" s="291"/>
      <c r="H41" s="53">
        <v>150</v>
      </c>
      <c r="I41" s="291"/>
      <c r="J41" s="21">
        <v>0</v>
      </c>
      <c r="K41" s="21"/>
      <c r="L41" s="21">
        <v>0</v>
      </c>
      <c r="M41" s="21"/>
      <c r="N41" s="21">
        <f t="shared" si="0"/>
        <v>0</v>
      </c>
      <c r="O41" s="21"/>
      <c r="P41" s="21">
        <v>2408312550</v>
      </c>
      <c r="Q41" s="21"/>
      <c r="R41" s="21">
        <v>1648400</v>
      </c>
      <c r="S41" s="21"/>
      <c r="T41" s="21">
        <f t="shared" si="1"/>
        <v>2406664150</v>
      </c>
    </row>
    <row r="42" spans="1:20">
      <c r="A42" s="25" t="s">
        <v>308</v>
      </c>
      <c r="B42" s="289" t="s">
        <v>197</v>
      </c>
      <c r="C42" s="290"/>
      <c r="D42" s="262" t="s">
        <v>519</v>
      </c>
      <c r="E42" s="291">
        <v>1126816</v>
      </c>
      <c r="F42" s="292">
        <v>8366797</v>
      </c>
      <c r="G42" s="291"/>
      <c r="H42" s="53">
        <v>180</v>
      </c>
      <c r="I42" s="291"/>
      <c r="J42" s="21">
        <v>0</v>
      </c>
      <c r="K42" s="21"/>
      <c r="L42" s="21">
        <v>0</v>
      </c>
      <c r="M42" s="21"/>
      <c r="N42" s="21">
        <f t="shared" si="0"/>
        <v>0</v>
      </c>
      <c r="O42" s="21"/>
      <c r="P42" s="21">
        <v>1506023460</v>
      </c>
      <c r="Q42" s="21"/>
      <c r="R42" s="21">
        <v>115261758</v>
      </c>
      <c r="S42" s="21"/>
      <c r="T42" s="21">
        <f t="shared" si="1"/>
        <v>1390761702</v>
      </c>
    </row>
    <row r="43" spans="1:20">
      <c r="A43" s="25" t="s">
        <v>310</v>
      </c>
      <c r="B43" s="289" t="s">
        <v>152</v>
      </c>
      <c r="C43" s="290"/>
      <c r="D43" s="262" t="s">
        <v>782</v>
      </c>
      <c r="E43" s="291">
        <v>3293765</v>
      </c>
      <c r="F43" s="292">
        <v>1839478</v>
      </c>
      <c r="G43" s="291"/>
      <c r="H43" s="60">
        <v>3860</v>
      </c>
      <c r="I43" s="291"/>
      <c r="J43" s="59">
        <v>7100385080</v>
      </c>
      <c r="K43" s="59"/>
      <c r="L43" s="21">
        <v>-284762321</v>
      </c>
      <c r="M43" s="59"/>
      <c r="N43" s="21">
        <f t="shared" si="0"/>
        <v>7385147401</v>
      </c>
      <c r="O43" s="59"/>
      <c r="P43" s="59">
        <v>7100385080</v>
      </c>
      <c r="Q43" s="59"/>
      <c r="R43" s="59">
        <v>284762321</v>
      </c>
      <c r="S43" s="59"/>
      <c r="T43" s="21">
        <f t="shared" si="1"/>
        <v>6815622759</v>
      </c>
    </row>
    <row r="44" spans="1:20">
      <c r="A44" s="25" t="s">
        <v>311</v>
      </c>
      <c r="B44" s="289" t="s">
        <v>154</v>
      </c>
      <c r="C44" s="290"/>
      <c r="D44" s="262" t="s">
        <v>524</v>
      </c>
      <c r="E44" s="291">
        <v>1677595</v>
      </c>
      <c r="F44" s="292">
        <v>9742286</v>
      </c>
      <c r="G44" s="291"/>
      <c r="H44" s="53">
        <v>25</v>
      </c>
      <c r="I44" s="291"/>
      <c r="J44" s="21">
        <v>0</v>
      </c>
      <c r="K44" s="21"/>
      <c r="L44" s="21">
        <v>0</v>
      </c>
      <c r="M44" s="21"/>
      <c r="N44" s="21">
        <f t="shared" si="0"/>
        <v>0</v>
      </c>
      <c r="O44" s="21"/>
      <c r="P44" s="21">
        <v>243557150</v>
      </c>
      <c r="Q44" s="21"/>
      <c r="R44" s="21">
        <v>2476852</v>
      </c>
      <c r="S44" s="21"/>
      <c r="T44" s="21">
        <f t="shared" si="1"/>
        <v>241080298</v>
      </c>
    </row>
    <row r="45" spans="1:20">
      <c r="A45" s="25" t="s">
        <v>315</v>
      </c>
      <c r="B45" s="289" t="s">
        <v>489</v>
      </c>
      <c r="C45" s="290"/>
      <c r="D45" s="262" t="s">
        <v>783</v>
      </c>
      <c r="E45" s="291">
        <v>1318171</v>
      </c>
      <c r="F45" s="292">
        <v>31609860</v>
      </c>
      <c r="G45" s="291"/>
      <c r="H45" s="53">
        <v>550</v>
      </c>
      <c r="I45" s="291"/>
      <c r="J45" s="21">
        <v>17385423000</v>
      </c>
      <c r="K45" s="21"/>
      <c r="L45" s="21">
        <v>-664265174</v>
      </c>
      <c r="M45" s="21"/>
      <c r="N45" s="21">
        <f t="shared" si="0"/>
        <v>18049688174</v>
      </c>
      <c r="O45" s="21"/>
      <c r="P45" s="21">
        <v>17385423000</v>
      </c>
      <c r="Q45" s="21"/>
      <c r="R45" s="21">
        <v>664265174</v>
      </c>
      <c r="S45" s="21"/>
      <c r="T45" s="21">
        <f t="shared" si="1"/>
        <v>16721157826</v>
      </c>
    </row>
    <row r="46" spans="1:20">
      <c r="A46" s="25" t="s">
        <v>320</v>
      </c>
      <c r="B46" s="289" t="s">
        <v>120</v>
      </c>
      <c r="C46" s="290"/>
      <c r="D46" s="262" t="s">
        <v>784</v>
      </c>
      <c r="E46" s="291">
        <v>2009331</v>
      </c>
      <c r="F46" s="292">
        <v>211825</v>
      </c>
      <c r="G46" s="291"/>
      <c r="H46" s="53">
        <v>2250</v>
      </c>
      <c r="I46" s="291"/>
      <c r="J46" s="21">
        <v>476606250</v>
      </c>
      <c r="K46" s="21"/>
      <c r="L46" s="21">
        <v>-27963358</v>
      </c>
      <c r="M46" s="21"/>
      <c r="N46" s="21">
        <f t="shared" si="0"/>
        <v>504569608</v>
      </c>
      <c r="O46" s="21"/>
      <c r="P46" s="21">
        <v>476606250</v>
      </c>
      <c r="Q46" s="21"/>
      <c r="R46" s="21">
        <v>27963358</v>
      </c>
      <c r="S46" s="21"/>
      <c r="T46" s="21">
        <f t="shared" si="1"/>
        <v>448642892</v>
      </c>
    </row>
    <row r="47" spans="1:20">
      <c r="A47" s="25" t="s">
        <v>329</v>
      </c>
      <c r="B47" s="289" t="s">
        <v>151</v>
      </c>
      <c r="C47" s="290"/>
      <c r="D47" s="262" t="s">
        <v>515</v>
      </c>
      <c r="E47" s="291">
        <v>1045247</v>
      </c>
      <c r="F47" s="292">
        <v>6105932</v>
      </c>
      <c r="G47" s="291"/>
      <c r="H47" s="53">
        <v>2350</v>
      </c>
      <c r="I47" s="291"/>
      <c r="J47" s="21">
        <v>0</v>
      </c>
      <c r="K47" s="21"/>
      <c r="L47" s="21">
        <v>0</v>
      </c>
      <c r="M47" s="21"/>
      <c r="N47" s="21">
        <f t="shared" si="0"/>
        <v>0</v>
      </c>
      <c r="O47" s="21"/>
      <c r="P47" s="21">
        <v>14348940200</v>
      </c>
      <c r="Q47" s="21"/>
      <c r="R47" s="21">
        <v>0</v>
      </c>
      <c r="S47" s="21"/>
      <c r="T47" s="21">
        <f t="shared" si="1"/>
        <v>14348940200</v>
      </c>
    </row>
    <row r="48" spans="1:20">
      <c r="A48" s="25" t="s">
        <v>331</v>
      </c>
      <c r="B48" s="289" t="s">
        <v>509</v>
      </c>
      <c r="C48" s="290"/>
      <c r="D48" s="262" t="s">
        <v>521</v>
      </c>
      <c r="E48" s="291">
        <v>357051</v>
      </c>
      <c r="F48" s="292">
        <v>3155003</v>
      </c>
      <c r="G48" s="291"/>
      <c r="H48" s="53">
        <v>2200</v>
      </c>
      <c r="I48" s="291"/>
      <c r="J48" s="21">
        <v>0</v>
      </c>
      <c r="K48" s="21"/>
      <c r="L48" s="21">
        <v>0</v>
      </c>
      <c r="M48" s="21"/>
      <c r="N48" s="21">
        <f t="shared" si="0"/>
        <v>0</v>
      </c>
      <c r="O48" s="21"/>
      <c r="P48" s="21">
        <v>6941006600</v>
      </c>
      <c r="Q48" s="21"/>
      <c r="R48" s="21">
        <v>0</v>
      </c>
      <c r="S48" s="21"/>
      <c r="T48" s="21">
        <f t="shared" si="1"/>
        <v>6941006600</v>
      </c>
    </row>
    <row r="49" spans="1:20">
      <c r="A49" s="25" t="s">
        <v>333</v>
      </c>
      <c r="B49" s="289" t="s">
        <v>226</v>
      </c>
      <c r="C49" s="290"/>
      <c r="D49" s="262" t="s">
        <v>530</v>
      </c>
      <c r="E49" s="291">
        <v>623239</v>
      </c>
      <c r="F49" s="292">
        <v>5260809</v>
      </c>
      <c r="G49" s="291"/>
      <c r="H49" s="53">
        <v>200</v>
      </c>
      <c r="I49" s="291"/>
      <c r="J49" s="21">
        <v>0</v>
      </c>
      <c r="K49" s="21"/>
      <c r="L49" s="21">
        <v>0</v>
      </c>
      <c r="M49" s="21"/>
      <c r="N49" s="21">
        <f t="shared" si="0"/>
        <v>0</v>
      </c>
      <c r="O49" s="21"/>
      <c r="P49" s="21">
        <v>1052161800</v>
      </c>
      <c r="Q49" s="21"/>
      <c r="R49" s="21">
        <v>32814602</v>
      </c>
      <c r="S49" s="21"/>
      <c r="T49" s="21">
        <f t="shared" si="1"/>
        <v>1019347198</v>
      </c>
    </row>
    <row r="50" spans="1:20">
      <c r="A50" s="25" t="s">
        <v>334</v>
      </c>
      <c r="B50" s="289" t="s">
        <v>116</v>
      </c>
      <c r="C50" s="290"/>
      <c r="D50" s="262" t="s">
        <v>785</v>
      </c>
      <c r="E50" s="291">
        <v>870763</v>
      </c>
      <c r="F50" s="292">
        <v>4049663</v>
      </c>
      <c r="G50" s="291"/>
      <c r="H50" s="53">
        <v>2740</v>
      </c>
      <c r="I50" s="291"/>
      <c r="J50" s="21">
        <v>11096076620</v>
      </c>
      <c r="K50" s="21"/>
      <c r="L50" s="21">
        <v>-29616324</v>
      </c>
      <c r="M50" s="21"/>
      <c r="N50" s="21">
        <f t="shared" si="0"/>
        <v>11125692944</v>
      </c>
      <c r="O50" s="21"/>
      <c r="P50" s="21">
        <v>11096076620</v>
      </c>
      <c r="Q50" s="21"/>
      <c r="R50" s="21">
        <v>29616324</v>
      </c>
      <c r="S50" s="21"/>
      <c r="T50" s="21">
        <f t="shared" si="1"/>
        <v>11066460296</v>
      </c>
    </row>
    <row r="51" spans="1:20">
      <c r="A51" s="25" t="s">
        <v>336</v>
      </c>
      <c r="B51" s="289" t="s">
        <v>227</v>
      </c>
      <c r="C51" s="290"/>
      <c r="D51" s="262" t="s">
        <v>527</v>
      </c>
      <c r="E51" s="291">
        <v>922577</v>
      </c>
      <c r="F51" s="292">
        <v>2013823</v>
      </c>
      <c r="G51" s="291"/>
      <c r="H51" s="53">
        <v>600</v>
      </c>
      <c r="I51" s="291"/>
      <c r="J51" s="21">
        <v>0</v>
      </c>
      <c r="K51" s="21"/>
      <c r="L51" s="21">
        <v>0</v>
      </c>
      <c r="M51" s="21"/>
      <c r="N51" s="21">
        <f t="shared" si="0"/>
        <v>0</v>
      </c>
      <c r="O51" s="21"/>
      <c r="P51" s="21">
        <v>1208293800</v>
      </c>
      <c r="Q51" s="21"/>
      <c r="R51" s="21">
        <v>40782914</v>
      </c>
      <c r="S51" s="21"/>
      <c r="T51" s="21">
        <f t="shared" si="1"/>
        <v>1167510886</v>
      </c>
    </row>
    <row r="52" spans="1:20">
      <c r="A52" s="25" t="s">
        <v>337</v>
      </c>
      <c r="B52" s="289" t="s">
        <v>135</v>
      </c>
      <c r="C52" s="290"/>
      <c r="D52" s="262" t="s">
        <v>523</v>
      </c>
      <c r="E52" s="291">
        <v>139761</v>
      </c>
      <c r="F52" s="292">
        <v>368131</v>
      </c>
      <c r="G52" s="291"/>
      <c r="H52" s="53">
        <v>5000</v>
      </c>
      <c r="I52" s="291"/>
      <c r="J52" s="21">
        <v>0</v>
      </c>
      <c r="K52" s="21"/>
      <c r="L52" s="21">
        <v>0</v>
      </c>
      <c r="M52" s="21"/>
      <c r="N52" s="21">
        <f t="shared" si="0"/>
        <v>0</v>
      </c>
      <c r="O52" s="21"/>
      <c r="P52" s="21">
        <v>1840655000</v>
      </c>
      <c r="Q52" s="21"/>
      <c r="R52" s="21">
        <v>5029112</v>
      </c>
      <c r="S52" s="21"/>
      <c r="T52" s="21">
        <f t="shared" si="1"/>
        <v>1835625888</v>
      </c>
    </row>
    <row r="53" spans="1:20">
      <c r="A53" s="25" t="s">
        <v>339</v>
      </c>
      <c r="B53" s="289" t="s">
        <v>104</v>
      </c>
      <c r="C53" s="290"/>
      <c r="D53" s="262" t="s">
        <v>525</v>
      </c>
      <c r="E53" s="291">
        <v>4403047</v>
      </c>
      <c r="F53" s="292">
        <v>4234336</v>
      </c>
      <c r="G53" s="291"/>
      <c r="H53" s="53">
        <v>4200</v>
      </c>
      <c r="I53" s="291"/>
      <c r="J53" s="21">
        <v>0</v>
      </c>
      <c r="K53" s="21"/>
      <c r="L53" s="21">
        <v>0</v>
      </c>
      <c r="M53" s="21"/>
      <c r="N53" s="21">
        <f t="shared" si="0"/>
        <v>0</v>
      </c>
      <c r="O53" s="21"/>
      <c r="P53" s="21">
        <v>17784211200</v>
      </c>
      <c r="Q53" s="21"/>
      <c r="R53" s="21">
        <v>299397495</v>
      </c>
      <c r="S53" s="21"/>
      <c r="T53" s="21">
        <f t="shared" si="1"/>
        <v>17484813705</v>
      </c>
    </row>
    <row r="54" spans="1:20">
      <c r="A54" s="25" t="s">
        <v>340</v>
      </c>
      <c r="B54" s="289" t="s">
        <v>493</v>
      </c>
      <c r="C54" s="290"/>
      <c r="D54" s="262" t="s">
        <v>527</v>
      </c>
      <c r="E54" s="291">
        <v>69093</v>
      </c>
      <c r="F54" s="292">
        <v>1924930</v>
      </c>
      <c r="G54" s="291"/>
      <c r="H54" s="53">
        <v>1200</v>
      </c>
      <c r="I54" s="291"/>
      <c r="J54" s="21">
        <v>0</v>
      </c>
      <c r="K54" s="21"/>
      <c r="L54" s="21">
        <v>0</v>
      </c>
      <c r="M54" s="21"/>
      <c r="N54" s="21">
        <f t="shared" si="0"/>
        <v>0</v>
      </c>
      <c r="O54" s="21"/>
      <c r="P54" s="21">
        <v>2309916000</v>
      </c>
      <c r="Q54" s="21"/>
      <c r="R54" s="21">
        <v>135526986</v>
      </c>
      <c r="S54" s="21"/>
      <c r="T54" s="21">
        <f t="shared" si="1"/>
        <v>2174389014</v>
      </c>
    </row>
    <row r="55" spans="1:20">
      <c r="A55" s="25" t="s">
        <v>344</v>
      </c>
      <c r="B55" s="289" t="s">
        <v>157</v>
      </c>
      <c r="C55" s="290"/>
      <c r="D55" s="262" t="s">
        <v>523</v>
      </c>
      <c r="E55" s="291">
        <v>293469</v>
      </c>
      <c r="F55" s="292">
        <v>600617</v>
      </c>
      <c r="G55" s="291"/>
      <c r="H55" s="53">
        <v>8300</v>
      </c>
      <c r="I55" s="291"/>
      <c r="J55" s="21">
        <v>0</v>
      </c>
      <c r="K55" s="21"/>
      <c r="L55" s="21">
        <v>0</v>
      </c>
      <c r="M55" s="21"/>
      <c r="N55" s="21">
        <f t="shared" si="0"/>
        <v>0</v>
      </c>
      <c r="O55" s="21"/>
      <c r="P55" s="21">
        <v>4985121100</v>
      </c>
      <c r="Q55" s="21"/>
      <c r="R55" s="21">
        <v>0</v>
      </c>
      <c r="S55" s="21"/>
      <c r="T55" s="21">
        <f t="shared" si="1"/>
        <v>4985121100</v>
      </c>
    </row>
    <row r="56" spans="1:20">
      <c r="A56" s="25" t="s">
        <v>345</v>
      </c>
      <c r="B56" s="289" t="s">
        <v>201</v>
      </c>
      <c r="C56" s="290"/>
      <c r="D56" s="262" t="s">
        <v>515</v>
      </c>
      <c r="E56" s="291">
        <v>355050</v>
      </c>
      <c r="F56" s="292">
        <v>2339549</v>
      </c>
      <c r="G56" s="291"/>
      <c r="H56" s="53">
        <v>1350</v>
      </c>
      <c r="I56" s="291"/>
      <c r="J56" s="21">
        <v>0</v>
      </c>
      <c r="K56" s="21"/>
      <c r="L56" s="21">
        <v>0</v>
      </c>
      <c r="M56" s="21"/>
      <c r="N56" s="21">
        <f t="shared" si="0"/>
        <v>0</v>
      </c>
      <c r="O56" s="21"/>
      <c r="P56" s="21">
        <v>3158391150</v>
      </c>
      <c r="Q56" s="21"/>
      <c r="R56" s="21">
        <v>0</v>
      </c>
      <c r="S56" s="21"/>
      <c r="T56" s="21">
        <f t="shared" si="1"/>
        <v>3158391150</v>
      </c>
    </row>
    <row r="57" spans="1:20">
      <c r="A57" s="25" t="s">
        <v>349</v>
      </c>
      <c r="B57" s="289" t="s">
        <v>119</v>
      </c>
      <c r="D57" s="262" t="s">
        <v>518</v>
      </c>
      <c r="E57" s="291">
        <v>491633</v>
      </c>
      <c r="F57" s="292">
        <v>1809077</v>
      </c>
      <c r="H57" s="59">
        <v>550</v>
      </c>
      <c r="J57" s="59">
        <v>0</v>
      </c>
      <c r="K57" s="293"/>
      <c r="L57" s="21">
        <v>0</v>
      </c>
      <c r="M57" s="293"/>
      <c r="N57" s="21">
        <f t="shared" si="0"/>
        <v>0</v>
      </c>
      <c r="O57" s="293"/>
      <c r="P57" s="59">
        <v>994992350</v>
      </c>
      <c r="Q57" s="293"/>
      <c r="R57" s="59">
        <v>29750602</v>
      </c>
      <c r="S57" s="293"/>
      <c r="T57" s="21">
        <f t="shared" si="1"/>
        <v>965241748</v>
      </c>
    </row>
    <row r="58" spans="1:20">
      <c r="A58" s="25" t="s">
        <v>350</v>
      </c>
      <c r="B58" s="293" t="s">
        <v>147</v>
      </c>
      <c r="C58" s="290"/>
      <c r="D58" s="262" t="s">
        <v>516</v>
      </c>
      <c r="E58" s="291">
        <v>1369159</v>
      </c>
      <c r="F58" s="292">
        <v>3620353</v>
      </c>
      <c r="G58" s="291"/>
      <c r="H58" s="53">
        <v>750</v>
      </c>
      <c r="I58" s="291"/>
      <c r="J58" s="21">
        <v>0</v>
      </c>
      <c r="K58" s="21"/>
      <c r="L58" s="21">
        <v>0</v>
      </c>
      <c r="M58" s="21"/>
      <c r="N58" s="21">
        <f t="shared" si="0"/>
        <v>0</v>
      </c>
      <c r="O58" s="21"/>
      <c r="P58" s="21">
        <v>2715264750</v>
      </c>
      <c r="Q58" s="21"/>
      <c r="R58" s="21">
        <v>81187318</v>
      </c>
      <c r="S58" s="21"/>
      <c r="T58" s="21">
        <f t="shared" si="1"/>
        <v>2634077432</v>
      </c>
    </row>
    <row r="59" spans="1:20">
      <c r="A59" s="25" t="s">
        <v>351</v>
      </c>
      <c r="B59" s="289" t="s">
        <v>146</v>
      </c>
      <c r="C59" s="290"/>
      <c r="D59" s="262" t="s">
        <v>526</v>
      </c>
      <c r="E59" s="291">
        <v>105355</v>
      </c>
      <c r="F59" s="292">
        <v>10134330</v>
      </c>
      <c r="G59" s="291"/>
      <c r="H59" s="53">
        <v>640</v>
      </c>
      <c r="I59" s="291"/>
      <c r="J59" s="21">
        <v>0</v>
      </c>
      <c r="K59" s="21"/>
      <c r="L59" s="21">
        <v>0</v>
      </c>
      <c r="M59" s="21"/>
      <c r="N59" s="21">
        <f t="shared" si="0"/>
        <v>0</v>
      </c>
      <c r="O59" s="21"/>
      <c r="P59" s="21">
        <v>6485971200</v>
      </c>
      <c r="Q59" s="21"/>
      <c r="R59" s="21">
        <v>439024870</v>
      </c>
      <c r="S59" s="21"/>
      <c r="T59" s="21">
        <f t="shared" si="1"/>
        <v>6046946330</v>
      </c>
    </row>
    <row r="60" spans="1:20">
      <c r="A60" s="25" t="s">
        <v>352</v>
      </c>
      <c r="B60" s="289" t="s">
        <v>156</v>
      </c>
      <c r="C60" s="290"/>
      <c r="D60" s="262" t="s">
        <v>530</v>
      </c>
      <c r="E60" s="291">
        <v>1048281</v>
      </c>
      <c r="F60" s="292">
        <v>808373</v>
      </c>
      <c r="G60" s="291"/>
      <c r="H60" s="53">
        <v>800</v>
      </c>
      <c r="I60" s="291"/>
      <c r="J60" s="21">
        <v>0</v>
      </c>
      <c r="K60" s="21"/>
      <c r="L60" s="21">
        <v>0</v>
      </c>
      <c r="M60" s="21"/>
      <c r="N60" s="21">
        <f t="shared" si="0"/>
        <v>0</v>
      </c>
      <c r="O60" s="21"/>
      <c r="P60" s="21">
        <v>646698400</v>
      </c>
      <c r="Q60" s="21"/>
      <c r="R60" s="21">
        <v>0</v>
      </c>
      <c r="S60" s="21"/>
      <c r="T60" s="21">
        <f t="shared" si="1"/>
        <v>646698400</v>
      </c>
    </row>
    <row r="61" spans="1:20">
      <c r="A61" s="25" t="s">
        <v>356</v>
      </c>
      <c r="B61" s="289" t="s">
        <v>191</v>
      </c>
      <c r="C61" s="290"/>
      <c r="D61" s="262" t="s">
        <v>531</v>
      </c>
      <c r="E61" s="291">
        <v>1976188</v>
      </c>
      <c r="F61" s="292">
        <v>3314649</v>
      </c>
      <c r="G61" s="291"/>
      <c r="H61" s="53">
        <v>45</v>
      </c>
      <c r="I61" s="291"/>
      <c r="J61" s="21">
        <v>0</v>
      </c>
      <c r="K61" s="21"/>
      <c r="L61" s="59">
        <v>0</v>
      </c>
      <c r="M61" s="21"/>
      <c r="N61" s="21">
        <f t="shared" si="0"/>
        <v>0</v>
      </c>
      <c r="O61" s="21"/>
      <c r="P61" s="21">
        <v>149159205</v>
      </c>
      <c r="Q61" s="21"/>
      <c r="R61" s="21">
        <v>1516873</v>
      </c>
      <c r="S61" s="21"/>
      <c r="T61" s="21">
        <f t="shared" si="1"/>
        <v>147642332</v>
      </c>
    </row>
    <row r="62" spans="1:20">
      <c r="A62" s="25" t="s">
        <v>357</v>
      </c>
      <c r="B62" s="289" t="s">
        <v>198</v>
      </c>
      <c r="C62" s="290"/>
      <c r="D62" s="262" t="s">
        <v>532</v>
      </c>
      <c r="E62" s="291">
        <v>2821</v>
      </c>
      <c r="F62" s="292">
        <v>6219753</v>
      </c>
      <c r="G62" s="291"/>
      <c r="H62" s="53">
        <v>550</v>
      </c>
      <c r="I62" s="291"/>
      <c r="J62" s="21">
        <v>0</v>
      </c>
      <c r="K62" s="21"/>
      <c r="L62" s="59">
        <v>0</v>
      </c>
      <c r="M62" s="21"/>
      <c r="N62" s="21">
        <f t="shared" si="0"/>
        <v>0</v>
      </c>
      <c r="O62" s="21"/>
      <c r="P62" s="21">
        <v>3420864150</v>
      </c>
      <c r="Q62" s="21"/>
      <c r="R62" s="21">
        <v>2341454</v>
      </c>
      <c r="S62" s="21"/>
      <c r="T62" s="21">
        <f t="shared" si="1"/>
        <v>3418522696</v>
      </c>
    </row>
    <row r="63" spans="1:20">
      <c r="A63" s="25" t="s">
        <v>358</v>
      </c>
      <c r="B63" s="289" t="s">
        <v>481</v>
      </c>
      <c r="C63" s="290"/>
      <c r="D63" s="262" t="s">
        <v>533</v>
      </c>
      <c r="E63" s="291">
        <v>226122</v>
      </c>
      <c r="F63" s="292">
        <v>4417881</v>
      </c>
      <c r="G63" s="291"/>
      <c r="H63" s="53">
        <v>1800</v>
      </c>
      <c r="I63" s="291"/>
      <c r="J63" s="21">
        <v>0</v>
      </c>
      <c r="K63" s="21"/>
      <c r="L63" s="59">
        <v>0</v>
      </c>
      <c r="M63" s="21"/>
      <c r="N63" s="21">
        <f t="shared" si="0"/>
        <v>0</v>
      </c>
      <c r="O63" s="21"/>
      <c r="P63" s="21">
        <v>7952185800</v>
      </c>
      <c r="Q63" s="21"/>
      <c r="R63" s="21">
        <v>268406006</v>
      </c>
      <c r="S63" s="21"/>
      <c r="T63" s="21">
        <f t="shared" si="1"/>
        <v>7683779794</v>
      </c>
    </row>
    <row r="64" spans="1:20">
      <c r="A64" s="25" t="s">
        <v>360</v>
      </c>
      <c r="B64" s="289" t="s">
        <v>99</v>
      </c>
      <c r="C64" s="290"/>
      <c r="D64" s="262" t="s">
        <v>519</v>
      </c>
      <c r="E64" s="291">
        <v>1754536</v>
      </c>
      <c r="F64" s="292">
        <v>12816015</v>
      </c>
      <c r="G64" s="291"/>
      <c r="H64" s="53">
        <v>46</v>
      </c>
      <c r="I64" s="291"/>
      <c r="J64" s="21">
        <v>0</v>
      </c>
      <c r="K64" s="21"/>
      <c r="L64" s="59">
        <v>0</v>
      </c>
      <c r="M64" s="21"/>
      <c r="N64" s="21">
        <f t="shared" si="0"/>
        <v>0</v>
      </c>
      <c r="O64" s="21"/>
      <c r="P64" s="21">
        <v>589536690</v>
      </c>
      <c r="Q64" s="21"/>
      <c r="R64" s="21">
        <v>0</v>
      </c>
      <c r="S64" s="21"/>
      <c r="T64" s="21">
        <f t="shared" si="1"/>
        <v>589536690</v>
      </c>
    </row>
    <row r="65" spans="1:20">
      <c r="A65" s="25" t="s">
        <v>361</v>
      </c>
      <c r="B65" s="289" t="s">
        <v>184</v>
      </c>
      <c r="C65" s="290"/>
      <c r="D65" s="262" t="s">
        <v>519</v>
      </c>
      <c r="E65" s="291">
        <v>528705</v>
      </c>
      <c r="F65" s="292">
        <v>3667501</v>
      </c>
      <c r="G65" s="291"/>
      <c r="H65" s="53">
        <v>500</v>
      </c>
      <c r="I65" s="291"/>
      <c r="J65" s="21">
        <v>0</v>
      </c>
      <c r="K65" s="21"/>
      <c r="L65" s="59">
        <v>0</v>
      </c>
      <c r="M65" s="21"/>
      <c r="N65" s="21">
        <f t="shared" si="0"/>
        <v>0</v>
      </c>
      <c r="O65" s="21"/>
      <c r="P65" s="21">
        <v>1833750500</v>
      </c>
      <c r="Q65" s="21"/>
      <c r="R65" s="21">
        <v>0</v>
      </c>
      <c r="S65" s="21"/>
      <c r="T65" s="21">
        <f t="shared" si="1"/>
        <v>1833750500</v>
      </c>
    </row>
    <row r="66" spans="1:20">
      <c r="A66" s="25" t="s">
        <v>362</v>
      </c>
      <c r="B66" s="289" t="s">
        <v>132</v>
      </c>
      <c r="C66" s="290"/>
      <c r="D66" s="262" t="s">
        <v>520</v>
      </c>
      <c r="E66" s="291">
        <v>633854</v>
      </c>
      <c r="F66" s="292">
        <v>444089</v>
      </c>
      <c r="G66" s="291"/>
      <c r="H66" s="53">
        <v>300</v>
      </c>
      <c r="I66" s="291"/>
      <c r="J66" s="21">
        <v>0</v>
      </c>
      <c r="K66" s="21"/>
      <c r="L66" s="59">
        <v>0</v>
      </c>
      <c r="M66" s="21"/>
      <c r="N66" s="21">
        <f t="shared" si="0"/>
        <v>0</v>
      </c>
      <c r="O66" s="21"/>
      <c r="P66" s="21">
        <v>133226700</v>
      </c>
      <c r="Q66" s="21"/>
      <c r="R66" s="21">
        <v>0</v>
      </c>
      <c r="S66" s="21"/>
      <c r="T66" s="21">
        <f t="shared" si="1"/>
        <v>133226700</v>
      </c>
    </row>
    <row r="67" spans="1:20">
      <c r="A67" s="25" t="s">
        <v>364</v>
      </c>
      <c r="B67" s="289" t="s">
        <v>234</v>
      </c>
      <c r="C67" s="290"/>
      <c r="D67" s="262" t="s">
        <v>515</v>
      </c>
      <c r="E67" s="291">
        <v>302497</v>
      </c>
      <c r="F67" s="292">
        <v>59743</v>
      </c>
      <c r="G67" s="291"/>
      <c r="H67" s="60">
        <v>6200</v>
      </c>
      <c r="I67" s="291"/>
      <c r="J67" s="59">
        <v>0</v>
      </c>
      <c r="K67" s="59"/>
      <c r="L67" s="59">
        <v>0</v>
      </c>
      <c r="M67" s="59"/>
      <c r="N67" s="21">
        <f t="shared" si="0"/>
        <v>0</v>
      </c>
      <c r="O67" s="59"/>
      <c r="P67" s="59">
        <v>370406600</v>
      </c>
      <c r="Q67" s="59"/>
      <c r="R67" s="59">
        <v>0</v>
      </c>
      <c r="S67" s="59"/>
      <c r="T67" s="21">
        <f t="shared" si="1"/>
        <v>370406600</v>
      </c>
    </row>
    <row r="68" spans="1:20">
      <c r="A68" s="25" t="s">
        <v>366</v>
      </c>
      <c r="B68" s="289" t="s">
        <v>212</v>
      </c>
      <c r="C68" s="290"/>
      <c r="D68" s="262" t="s">
        <v>527</v>
      </c>
      <c r="E68" s="291">
        <v>521923</v>
      </c>
      <c r="F68" s="292">
        <v>11532657</v>
      </c>
      <c r="G68" s="291"/>
      <c r="H68" s="53">
        <v>700</v>
      </c>
      <c r="I68" s="291"/>
      <c r="J68" s="21">
        <v>0</v>
      </c>
      <c r="K68" s="21"/>
      <c r="L68" s="59">
        <v>0</v>
      </c>
      <c r="M68" s="21"/>
      <c r="N68" s="21">
        <f t="shared" si="0"/>
        <v>0</v>
      </c>
      <c r="O68" s="21"/>
      <c r="P68" s="21">
        <v>8072859900</v>
      </c>
      <c r="Q68" s="21"/>
      <c r="R68" s="21">
        <v>0</v>
      </c>
      <c r="S68" s="21"/>
      <c r="T68" s="21">
        <f t="shared" si="1"/>
        <v>8072859900</v>
      </c>
    </row>
    <row r="69" spans="1:20">
      <c r="A69" s="25" t="s">
        <v>417</v>
      </c>
      <c r="B69" s="289" t="s">
        <v>199</v>
      </c>
      <c r="C69" s="290"/>
      <c r="D69" s="262" t="s">
        <v>530</v>
      </c>
      <c r="E69" s="291">
        <v>813670</v>
      </c>
      <c r="F69" s="292">
        <v>5399176</v>
      </c>
      <c r="G69" s="291"/>
      <c r="H69" s="53">
        <v>1000</v>
      </c>
      <c r="I69" s="291"/>
      <c r="J69" s="21">
        <v>0</v>
      </c>
      <c r="K69" s="21"/>
      <c r="L69" s="59">
        <v>0</v>
      </c>
      <c r="M69" s="21"/>
      <c r="N69" s="21">
        <f t="shared" si="0"/>
        <v>0</v>
      </c>
      <c r="O69" s="21"/>
      <c r="P69" s="21">
        <v>5399176000</v>
      </c>
      <c r="Q69" s="21"/>
      <c r="R69" s="21">
        <v>0</v>
      </c>
      <c r="S69" s="21"/>
      <c r="T69" s="21">
        <f t="shared" si="1"/>
        <v>5399176000</v>
      </c>
    </row>
    <row r="70" spans="1:20">
      <c r="A70" s="25" t="s">
        <v>368</v>
      </c>
      <c r="B70" s="289" t="s">
        <v>155</v>
      </c>
      <c r="C70" s="290"/>
      <c r="D70" s="262" t="s">
        <v>521</v>
      </c>
      <c r="E70" s="291">
        <v>104252</v>
      </c>
      <c r="F70" s="292">
        <v>1211195</v>
      </c>
      <c r="G70" s="291"/>
      <c r="H70" s="53">
        <v>4790</v>
      </c>
      <c r="I70" s="291"/>
      <c r="J70" s="21">
        <v>0</v>
      </c>
      <c r="K70" s="21"/>
      <c r="L70" s="59">
        <v>0</v>
      </c>
      <c r="M70" s="21"/>
      <c r="N70" s="21">
        <f t="shared" si="0"/>
        <v>0</v>
      </c>
      <c r="O70" s="21"/>
      <c r="P70" s="21">
        <v>5801624050</v>
      </c>
      <c r="Q70" s="21"/>
      <c r="R70" s="21">
        <v>120623974</v>
      </c>
      <c r="S70" s="21"/>
      <c r="T70" s="21">
        <f t="shared" si="1"/>
        <v>5681000076</v>
      </c>
    </row>
    <row r="71" spans="1:20">
      <c r="A71" s="25" t="s">
        <v>371</v>
      </c>
      <c r="B71" s="289" t="s">
        <v>93</v>
      </c>
      <c r="C71" s="290"/>
      <c r="D71" s="262" t="s">
        <v>516</v>
      </c>
      <c r="E71" s="291">
        <v>901999</v>
      </c>
      <c r="F71" s="292">
        <v>8644028</v>
      </c>
      <c r="G71" s="291"/>
      <c r="H71" s="60">
        <v>78</v>
      </c>
      <c r="I71" s="291"/>
      <c r="J71" s="59">
        <v>0</v>
      </c>
      <c r="K71" s="59"/>
      <c r="L71" s="59">
        <v>0</v>
      </c>
      <c r="M71" s="59"/>
      <c r="N71" s="21">
        <f t="shared" si="0"/>
        <v>0</v>
      </c>
      <c r="O71" s="59"/>
      <c r="P71" s="59">
        <v>674234184</v>
      </c>
      <c r="Q71" s="59"/>
      <c r="R71" s="59">
        <v>14018283</v>
      </c>
      <c r="S71" s="59"/>
      <c r="T71" s="21">
        <f t="shared" si="1"/>
        <v>660215901</v>
      </c>
    </row>
    <row r="72" spans="1:20">
      <c r="A72" s="25" t="s">
        <v>372</v>
      </c>
      <c r="B72" s="289" t="s">
        <v>122</v>
      </c>
      <c r="C72" s="290"/>
      <c r="D72" s="262" t="s">
        <v>531</v>
      </c>
      <c r="E72" s="291">
        <v>91306</v>
      </c>
      <c r="F72" s="292">
        <v>848277</v>
      </c>
      <c r="G72" s="291"/>
      <c r="H72" s="53">
        <v>6200</v>
      </c>
      <c r="I72" s="291"/>
      <c r="J72" s="21">
        <v>0</v>
      </c>
      <c r="K72" s="21"/>
      <c r="L72" s="59">
        <v>0</v>
      </c>
      <c r="M72" s="21"/>
      <c r="N72" s="21">
        <f t="shared" si="0"/>
        <v>0</v>
      </c>
      <c r="O72" s="21"/>
      <c r="P72" s="21">
        <v>5259317400</v>
      </c>
      <c r="Q72" s="21"/>
      <c r="R72" s="21">
        <v>53484584</v>
      </c>
      <c r="S72" s="21"/>
      <c r="T72" s="21">
        <f t="shared" si="1"/>
        <v>5205832816</v>
      </c>
    </row>
    <row r="73" spans="1:20">
      <c r="A73" s="25" t="s">
        <v>374</v>
      </c>
      <c r="B73" s="289" t="s">
        <v>174</v>
      </c>
      <c r="C73" s="290"/>
      <c r="D73" s="262" t="s">
        <v>515</v>
      </c>
      <c r="E73" s="291">
        <v>125122</v>
      </c>
      <c r="F73" s="292">
        <v>25586605</v>
      </c>
      <c r="G73" s="291"/>
      <c r="H73" s="53">
        <v>1000</v>
      </c>
      <c r="I73" s="291"/>
      <c r="J73" s="21">
        <v>0</v>
      </c>
      <c r="K73" s="21"/>
      <c r="L73" s="59">
        <v>0</v>
      </c>
      <c r="M73" s="21"/>
      <c r="N73" s="21">
        <f t="shared" ref="N73:N88" si="2">J73-L73</f>
        <v>0</v>
      </c>
      <c r="O73" s="21"/>
      <c r="P73" s="21">
        <v>25586605000</v>
      </c>
      <c r="Q73" s="21"/>
      <c r="R73" s="21">
        <v>515166544</v>
      </c>
      <c r="S73" s="21"/>
      <c r="T73" s="21">
        <f t="shared" ref="T73:T88" si="3">P73-R73</f>
        <v>25071438456</v>
      </c>
    </row>
    <row r="74" spans="1:20">
      <c r="A74" s="25" t="s">
        <v>418</v>
      </c>
      <c r="B74" s="289" t="s">
        <v>206</v>
      </c>
      <c r="C74" s="290"/>
      <c r="D74" s="262" t="s">
        <v>524</v>
      </c>
      <c r="E74" s="291">
        <v>7379981</v>
      </c>
      <c r="F74" s="292">
        <v>42829844</v>
      </c>
      <c r="G74" s="291"/>
      <c r="H74" s="53">
        <v>40</v>
      </c>
      <c r="I74" s="291"/>
      <c r="J74" s="21">
        <v>0</v>
      </c>
      <c r="K74" s="21"/>
      <c r="L74" s="59">
        <v>0</v>
      </c>
      <c r="M74" s="21"/>
      <c r="N74" s="21">
        <f t="shared" si="2"/>
        <v>0</v>
      </c>
      <c r="O74" s="21"/>
      <c r="P74" s="21">
        <v>1713193760</v>
      </c>
      <c r="Q74" s="21"/>
      <c r="R74" s="21">
        <v>5847078</v>
      </c>
      <c r="S74" s="21"/>
      <c r="T74" s="21">
        <f t="shared" si="3"/>
        <v>1707346682</v>
      </c>
    </row>
    <row r="75" spans="1:20">
      <c r="A75" s="25" t="s">
        <v>307</v>
      </c>
      <c r="B75" s="289" t="s">
        <v>136</v>
      </c>
      <c r="C75" s="290"/>
      <c r="D75" s="262" t="s">
        <v>786</v>
      </c>
      <c r="E75" s="291">
        <v>467028</v>
      </c>
      <c r="F75" s="292">
        <v>3364109</v>
      </c>
      <c r="G75" s="291"/>
      <c r="H75" s="53">
        <v>350</v>
      </c>
      <c r="I75" s="291"/>
      <c r="J75" s="21">
        <v>1177438150</v>
      </c>
      <c r="K75" s="21"/>
      <c r="L75" s="59">
        <v>-156012304</v>
      </c>
      <c r="M75" s="21"/>
      <c r="N75" s="21">
        <f t="shared" si="2"/>
        <v>1333450454</v>
      </c>
      <c r="O75" s="21"/>
      <c r="P75" s="21">
        <v>1177438150</v>
      </c>
      <c r="Q75" s="21"/>
      <c r="R75" s="21">
        <v>156012304</v>
      </c>
      <c r="S75" s="21"/>
      <c r="T75" s="21">
        <f t="shared" si="3"/>
        <v>1021425846</v>
      </c>
    </row>
    <row r="76" spans="1:20">
      <c r="B76" s="289" t="s">
        <v>163</v>
      </c>
      <c r="C76" s="290"/>
      <c r="D76" s="262" t="s">
        <v>534</v>
      </c>
      <c r="E76" s="291"/>
      <c r="F76" s="292">
        <v>1541698</v>
      </c>
      <c r="G76" s="291"/>
      <c r="H76" s="53">
        <v>390</v>
      </c>
      <c r="I76" s="291"/>
      <c r="J76" s="21">
        <v>0</v>
      </c>
      <c r="K76" s="21"/>
      <c r="L76" s="59">
        <v>0</v>
      </c>
      <c r="M76" s="21"/>
      <c r="N76" s="21">
        <f t="shared" si="2"/>
        <v>0</v>
      </c>
      <c r="O76" s="21"/>
      <c r="P76" s="21">
        <v>601262220</v>
      </c>
      <c r="Q76" s="21"/>
      <c r="R76" s="21">
        <v>0</v>
      </c>
      <c r="S76" s="21"/>
      <c r="T76" s="21">
        <f t="shared" si="3"/>
        <v>601262220</v>
      </c>
    </row>
    <row r="77" spans="1:20" s="140" customFormat="1">
      <c r="A77" s="142"/>
      <c r="B77" s="289" t="s">
        <v>224</v>
      </c>
      <c r="C77" s="290"/>
      <c r="D77" s="262" t="s">
        <v>518</v>
      </c>
      <c r="E77" s="291"/>
      <c r="F77" s="292">
        <v>1080696</v>
      </c>
      <c r="G77" s="291"/>
      <c r="H77" s="53">
        <v>650</v>
      </c>
      <c r="I77" s="291"/>
      <c r="J77" s="21">
        <v>0</v>
      </c>
      <c r="K77" s="21"/>
      <c r="L77" s="59">
        <v>0</v>
      </c>
      <c r="M77" s="21"/>
      <c r="N77" s="21">
        <f t="shared" si="2"/>
        <v>0</v>
      </c>
      <c r="O77" s="21"/>
      <c r="P77" s="21">
        <v>702452400</v>
      </c>
      <c r="Q77" s="21"/>
      <c r="R77" s="21">
        <v>20096775</v>
      </c>
      <c r="S77" s="21"/>
      <c r="T77" s="21">
        <f t="shared" si="3"/>
        <v>682355625</v>
      </c>
    </row>
    <row r="78" spans="1:20">
      <c r="B78" s="289" t="s">
        <v>166</v>
      </c>
      <c r="C78" s="290"/>
      <c r="D78" s="262" t="s">
        <v>535</v>
      </c>
      <c r="E78" s="291"/>
      <c r="F78" s="292">
        <v>22494382</v>
      </c>
      <c r="G78" s="291"/>
      <c r="H78" s="53">
        <v>19</v>
      </c>
      <c r="I78" s="291"/>
      <c r="J78" s="21">
        <v>0</v>
      </c>
      <c r="K78" s="21"/>
      <c r="L78" s="59">
        <v>0</v>
      </c>
      <c r="M78" s="21"/>
      <c r="N78" s="21">
        <f t="shared" si="2"/>
        <v>0</v>
      </c>
      <c r="O78" s="21"/>
      <c r="P78" s="21">
        <v>427393258</v>
      </c>
      <c r="Q78" s="21"/>
      <c r="R78" s="21">
        <v>0</v>
      </c>
      <c r="S78" s="21"/>
      <c r="T78" s="21">
        <f t="shared" si="3"/>
        <v>427393258</v>
      </c>
    </row>
    <row r="79" spans="1:20">
      <c r="B79" s="289" t="s">
        <v>148</v>
      </c>
      <c r="C79" s="290"/>
      <c r="D79" s="262" t="s">
        <v>519</v>
      </c>
      <c r="E79" s="291"/>
      <c r="F79" s="292">
        <v>1211261</v>
      </c>
      <c r="G79" s="291"/>
      <c r="H79" s="53">
        <v>250</v>
      </c>
      <c r="I79" s="291"/>
      <c r="J79" s="21">
        <v>0</v>
      </c>
      <c r="K79" s="21"/>
      <c r="L79" s="59">
        <v>0</v>
      </c>
      <c r="M79" s="21"/>
      <c r="N79" s="21">
        <f t="shared" si="2"/>
        <v>0</v>
      </c>
      <c r="O79" s="21"/>
      <c r="P79" s="21">
        <v>302815250</v>
      </c>
      <c r="Q79" s="21"/>
      <c r="R79" s="21">
        <v>3079477</v>
      </c>
      <c r="S79" s="21"/>
      <c r="T79" s="21">
        <f t="shared" si="3"/>
        <v>299735773</v>
      </c>
    </row>
    <row r="80" spans="1:20">
      <c r="B80" s="289" t="s">
        <v>182</v>
      </c>
      <c r="C80" s="290"/>
      <c r="D80" s="262" t="s">
        <v>527</v>
      </c>
      <c r="E80" s="291"/>
      <c r="F80" s="292">
        <v>3784383</v>
      </c>
      <c r="G80" s="291"/>
      <c r="H80" s="53">
        <v>4290</v>
      </c>
      <c r="I80" s="291"/>
      <c r="J80" s="21">
        <v>0</v>
      </c>
      <c r="K80" s="21"/>
      <c r="L80" s="59">
        <v>0</v>
      </c>
      <c r="M80" s="21"/>
      <c r="N80" s="21">
        <f t="shared" si="2"/>
        <v>0</v>
      </c>
      <c r="O80" s="21"/>
      <c r="P80" s="21">
        <v>16235003070</v>
      </c>
      <c r="Q80" s="21"/>
      <c r="R80" s="21">
        <v>547971646</v>
      </c>
      <c r="S80" s="21"/>
      <c r="T80" s="21">
        <f t="shared" si="3"/>
        <v>15687031424</v>
      </c>
    </row>
    <row r="81" spans="1:20">
      <c r="B81" s="289" t="s">
        <v>474</v>
      </c>
      <c r="C81" s="290"/>
      <c r="D81" s="262" t="s">
        <v>518</v>
      </c>
      <c r="E81" s="291"/>
      <c r="F81" s="292">
        <v>1923060</v>
      </c>
      <c r="G81" s="291"/>
      <c r="H81" s="53">
        <v>11</v>
      </c>
      <c r="I81" s="291"/>
      <c r="J81" s="21">
        <v>0</v>
      </c>
      <c r="K81" s="21"/>
      <c r="L81" s="59">
        <v>0</v>
      </c>
      <c r="M81" s="21"/>
      <c r="N81" s="21">
        <f t="shared" si="2"/>
        <v>0</v>
      </c>
      <c r="O81" s="21"/>
      <c r="P81" s="21">
        <v>21153660</v>
      </c>
      <c r="Q81" s="21"/>
      <c r="R81" s="21">
        <v>0</v>
      </c>
      <c r="S81" s="21"/>
      <c r="T81" s="21">
        <f t="shared" si="3"/>
        <v>21153660</v>
      </c>
    </row>
    <row r="82" spans="1:20">
      <c r="B82" s="289" t="s">
        <v>196</v>
      </c>
      <c r="C82" s="290"/>
      <c r="D82" s="262" t="s">
        <v>515</v>
      </c>
      <c r="E82" s="291"/>
      <c r="F82" s="292">
        <v>6080699</v>
      </c>
      <c r="G82" s="291"/>
      <c r="H82" s="53">
        <v>480</v>
      </c>
      <c r="I82" s="291"/>
      <c r="J82" s="21">
        <v>0</v>
      </c>
      <c r="K82" s="21"/>
      <c r="L82" s="59">
        <v>0</v>
      </c>
      <c r="M82" s="21"/>
      <c r="N82" s="21">
        <f t="shared" si="2"/>
        <v>0</v>
      </c>
      <c r="O82" s="21"/>
      <c r="P82" s="21">
        <v>2918735520</v>
      </c>
      <c r="Q82" s="21"/>
      <c r="R82" s="21">
        <v>0</v>
      </c>
      <c r="S82" s="21"/>
      <c r="T82" s="21">
        <f t="shared" si="3"/>
        <v>2918735520</v>
      </c>
    </row>
    <row r="83" spans="1:20">
      <c r="B83" s="289" t="s">
        <v>169</v>
      </c>
      <c r="C83" s="290"/>
      <c r="D83" s="262" t="s">
        <v>522</v>
      </c>
      <c r="E83" s="291"/>
      <c r="F83" s="292">
        <v>1787786</v>
      </c>
      <c r="G83" s="291"/>
      <c r="H83" s="53">
        <v>300</v>
      </c>
      <c r="I83" s="291"/>
      <c r="J83" s="21">
        <v>0</v>
      </c>
      <c r="K83" s="21"/>
      <c r="L83" s="59">
        <v>0</v>
      </c>
      <c r="M83" s="21"/>
      <c r="N83" s="21">
        <f t="shared" si="2"/>
        <v>0</v>
      </c>
      <c r="O83" s="21"/>
      <c r="P83" s="21">
        <v>536335800</v>
      </c>
      <c r="Q83" s="21"/>
      <c r="R83" s="21">
        <v>9384072</v>
      </c>
      <c r="S83" s="21"/>
      <c r="T83" s="21">
        <f t="shared" si="3"/>
        <v>526951728</v>
      </c>
    </row>
    <row r="84" spans="1:20">
      <c r="B84" s="289" t="s">
        <v>167</v>
      </c>
      <c r="C84" s="290"/>
      <c r="D84" s="262" t="s">
        <v>515</v>
      </c>
      <c r="E84" s="291"/>
      <c r="F84" s="292">
        <v>252142</v>
      </c>
      <c r="G84" s="291"/>
      <c r="H84" s="53">
        <v>400</v>
      </c>
      <c r="I84" s="291"/>
      <c r="J84" s="21">
        <v>0</v>
      </c>
      <c r="K84" s="21"/>
      <c r="L84" s="59">
        <v>0</v>
      </c>
      <c r="M84" s="21"/>
      <c r="N84" s="21">
        <f t="shared" si="2"/>
        <v>0</v>
      </c>
      <c r="O84" s="21"/>
      <c r="P84" s="21">
        <v>100856800</v>
      </c>
      <c r="Q84" s="21"/>
      <c r="R84" s="21">
        <v>2096956</v>
      </c>
      <c r="S84" s="21"/>
      <c r="T84" s="21">
        <f t="shared" si="3"/>
        <v>98759844</v>
      </c>
    </row>
    <row r="85" spans="1:20">
      <c r="B85" s="289" t="s">
        <v>440</v>
      </c>
      <c r="C85" s="290"/>
      <c r="D85" s="262" t="s">
        <v>527</v>
      </c>
      <c r="E85" s="291"/>
      <c r="F85" s="292">
        <v>395342</v>
      </c>
      <c r="G85" s="291"/>
      <c r="H85" s="53">
        <v>3050</v>
      </c>
      <c r="I85" s="291"/>
      <c r="J85" s="21">
        <v>0</v>
      </c>
      <c r="K85" s="21"/>
      <c r="L85" s="59">
        <v>0</v>
      </c>
      <c r="M85" s="21"/>
      <c r="N85" s="21">
        <f t="shared" si="2"/>
        <v>0</v>
      </c>
      <c r="O85" s="21"/>
      <c r="P85" s="21">
        <v>1205793100</v>
      </c>
      <c r="Q85" s="21"/>
      <c r="R85" s="21">
        <v>0</v>
      </c>
      <c r="S85" s="21"/>
      <c r="T85" s="21">
        <f t="shared" si="3"/>
        <v>1205793100</v>
      </c>
    </row>
    <row r="86" spans="1:20">
      <c r="B86" s="289" t="s">
        <v>142</v>
      </c>
      <c r="C86" s="290"/>
      <c r="D86" s="262" t="s">
        <v>536</v>
      </c>
      <c r="E86" s="291"/>
      <c r="F86" s="292">
        <v>7144811</v>
      </c>
      <c r="G86" s="291"/>
      <c r="H86" s="53">
        <v>600</v>
      </c>
      <c r="I86" s="291"/>
      <c r="J86" s="21">
        <v>0</v>
      </c>
      <c r="K86" s="21"/>
      <c r="L86" s="59">
        <v>0</v>
      </c>
      <c r="M86" s="21"/>
      <c r="N86" s="21">
        <f t="shared" si="2"/>
        <v>0</v>
      </c>
      <c r="O86" s="21"/>
      <c r="P86" s="21">
        <v>4286886600</v>
      </c>
      <c r="Q86" s="21"/>
      <c r="R86" s="21">
        <v>0</v>
      </c>
      <c r="S86" s="21"/>
      <c r="T86" s="21">
        <f>P86-R86</f>
        <v>4286886600</v>
      </c>
    </row>
    <row r="87" spans="1:20">
      <c r="B87" s="289" t="s">
        <v>128</v>
      </c>
      <c r="C87" s="290"/>
      <c r="D87" s="262" t="s">
        <v>521</v>
      </c>
      <c r="E87" s="291"/>
      <c r="F87" s="292">
        <v>8142349</v>
      </c>
      <c r="G87" s="291"/>
      <c r="H87" s="53">
        <v>135</v>
      </c>
      <c r="I87" s="291"/>
      <c r="J87" s="21">
        <v>0</v>
      </c>
      <c r="K87" s="21"/>
      <c r="L87" s="59">
        <v>0</v>
      </c>
      <c r="M87" s="21"/>
      <c r="N87" s="21">
        <f t="shared" si="2"/>
        <v>0</v>
      </c>
      <c r="O87" s="21"/>
      <c r="P87" s="21">
        <v>1099217115</v>
      </c>
      <c r="Q87" s="21"/>
      <c r="R87" s="21">
        <v>52898538</v>
      </c>
      <c r="S87" s="21"/>
      <c r="T87" s="21">
        <f t="shared" si="3"/>
        <v>1046318577</v>
      </c>
    </row>
    <row r="88" spans="1:20">
      <c r="B88" s="289" t="s">
        <v>128</v>
      </c>
      <c r="C88" s="290"/>
      <c r="D88" s="262" t="s">
        <v>521</v>
      </c>
      <c r="E88" s="291"/>
      <c r="F88" s="292">
        <v>7881707</v>
      </c>
      <c r="G88" s="291"/>
      <c r="H88" s="53">
        <v>85</v>
      </c>
      <c r="I88" s="291"/>
      <c r="J88" s="21">
        <v>0</v>
      </c>
      <c r="K88" s="21"/>
      <c r="L88" s="59">
        <v>0</v>
      </c>
      <c r="M88" s="21"/>
      <c r="N88" s="21">
        <f t="shared" si="2"/>
        <v>0</v>
      </c>
      <c r="O88" s="21"/>
      <c r="P88" s="21">
        <v>669945095</v>
      </c>
      <c r="Q88" s="21"/>
      <c r="R88" s="21">
        <v>0</v>
      </c>
      <c r="S88" s="21"/>
      <c r="T88" s="21">
        <f t="shared" si="3"/>
        <v>669945095</v>
      </c>
    </row>
    <row r="89" spans="1:20" ht="21.6" thickBot="1">
      <c r="C89" s="290"/>
      <c r="D89" s="262"/>
      <c r="E89" s="291"/>
      <c r="F89" s="292"/>
      <c r="G89" s="291"/>
      <c r="H89" s="60"/>
      <c r="I89" s="291"/>
      <c r="J89" s="113">
        <f>SUM(J8:J88)</f>
        <v>37235929100</v>
      </c>
      <c r="K89" s="21"/>
      <c r="L89" s="113">
        <f>SUM(L8:L88)</f>
        <v>-1162619481</v>
      </c>
      <c r="M89" s="21"/>
      <c r="N89" s="113">
        <f>SUM(N8:N88)</f>
        <v>38398548581</v>
      </c>
      <c r="O89" s="21"/>
      <c r="P89" s="113">
        <f>SUM(P8:P88)</f>
        <v>303340422035</v>
      </c>
      <c r="Q89" s="21"/>
      <c r="R89" s="113">
        <f>SUM(R8:R88)</f>
        <v>5431949852</v>
      </c>
      <c r="S89" s="21"/>
      <c r="T89" s="113">
        <f>SUM(T8:T88)</f>
        <v>297908472183</v>
      </c>
    </row>
    <row r="90" spans="1:20" ht="21.6" thickTop="1">
      <c r="B90" s="289"/>
      <c r="C90" s="290"/>
      <c r="D90" s="262"/>
      <c r="E90" s="291"/>
      <c r="F90" s="292"/>
      <c r="G90" s="291"/>
      <c r="H90" s="60"/>
      <c r="I90" s="291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</row>
    <row r="91" spans="1:20" hidden="1">
      <c r="B91" s="294" t="s">
        <v>441</v>
      </c>
      <c r="J91" s="291"/>
      <c r="L91" s="291"/>
      <c r="N91" s="291"/>
      <c r="P91" s="296"/>
      <c r="R91" s="291"/>
      <c r="T91" s="291"/>
    </row>
    <row r="92" spans="1:20" ht="16.5" hidden="1" customHeight="1">
      <c r="B92" s="289"/>
      <c r="J92" s="297">
        <v>38570395850</v>
      </c>
      <c r="L92" s="297">
        <v>-3150453439</v>
      </c>
      <c r="N92" s="65">
        <f>J92+L92</f>
        <v>35419942411</v>
      </c>
      <c r="P92" s="65">
        <v>113791094950</v>
      </c>
      <c r="R92" s="297">
        <v>-3445799944</v>
      </c>
      <c r="T92" s="65">
        <f>P92+R92</f>
        <v>110345295006</v>
      </c>
    </row>
    <row r="93" spans="1:20" s="21" customFormat="1" hidden="1">
      <c r="A93" s="25"/>
      <c r="B93" s="280"/>
      <c r="F93" s="108"/>
      <c r="J93" s="65">
        <f>J92-J89</f>
        <v>1334466750</v>
      </c>
      <c r="L93" s="65">
        <f>L92-L89</f>
        <v>-1987833958</v>
      </c>
      <c r="N93" s="65">
        <f>N92-N89</f>
        <v>-2978606170</v>
      </c>
      <c r="P93" s="65">
        <f>P92-P89</f>
        <v>-189549327085</v>
      </c>
      <c r="R93" s="65">
        <f>R92-R89</f>
        <v>-8877749796</v>
      </c>
      <c r="T93" s="65">
        <f>T92-T89</f>
        <v>-187563177177</v>
      </c>
    </row>
    <row r="94" spans="1:20" ht="16.2">
      <c r="A94" s="31"/>
      <c r="F94" s="280"/>
    </row>
    <row r="95" spans="1:20" ht="16.2">
      <c r="A95" s="31"/>
      <c r="F95" s="280"/>
    </row>
    <row r="96" spans="1:20">
      <c r="A96" s="152"/>
      <c r="B96" s="298"/>
      <c r="C96" s="298"/>
      <c r="D96" s="298"/>
      <c r="E96" s="298"/>
      <c r="F96" s="299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</row>
    <row r="97" spans="1:20">
      <c r="A97" s="152"/>
      <c r="B97" s="298"/>
      <c r="C97" s="298"/>
      <c r="D97" s="298"/>
      <c r="E97" s="298"/>
      <c r="F97" s="299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</row>
  </sheetData>
  <autoFilter ref="A7:T7" xr:uid="{00000000-0009-0000-0000-000006000000}">
    <sortState xmlns:xlrd2="http://schemas.microsoft.com/office/spreadsheetml/2017/richdata2" ref="A8:T88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EJ262"/>
  <sheetViews>
    <sheetView rightToLeft="1" view="pageBreakPreview" topLeftCell="A19" zoomScale="70" zoomScaleNormal="100" zoomScaleSheetLayoutView="70" workbookViewId="0">
      <selection activeCell="C19" sqref="C1:S1048576"/>
    </sheetView>
  </sheetViews>
  <sheetFormatPr defaultColWidth="9.109375" defaultRowHeight="21"/>
  <cols>
    <col min="1" max="1" width="2.33203125" style="31" customWidth="1"/>
    <col min="2" max="2" width="11.5546875" style="25" hidden="1" customWidth="1"/>
    <col min="3" max="3" width="36" style="280" bestFit="1" customWidth="1"/>
    <col min="4" max="4" width="1.33203125" style="280" customWidth="1"/>
    <col min="5" max="5" width="14" style="280" customWidth="1"/>
    <col min="6" max="6" width="0.88671875" style="280" customWidth="1"/>
    <col min="7" max="7" width="19.6640625" style="37" bestFit="1" customWidth="1"/>
    <col min="8" max="8" width="0.5546875" style="37" customWidth="1"/>
    <col min="9" max="9" width="23.33203125" style="37" bestFit="1" customWidth="1"/>
    <col min="10" max="10" width="0.88671875" style="37" customWidth="1"/>
    <col min="11" max="11" width="20.109375" style="38" bestFit="1" customWidth="1"/>
    <col min="12" max="12" width="0.5546875" style="38" customWidth="1"/>
    <col min="13" max="13" width="15.44140625" style="38" bestFit="1" customWidth="1"/>
    <col min="14" max="14" width="0.44140625" style="38" customWidth="1"/>
    <col min="15" max="15" width="24.33203125" style="38" bestFit="1" customWidth="1"/>
    <col min="16" max="16" width="0.44140625" style="38" customWidth="1"/>
    <col min="17" max="17" width="20.109375" style="38" bestFit="1" customWidth="1"/>
    <col min="18" max="18" width="0.5546875" style="38" customWidth="1"/>
    <col min="19" max="19" width="23.6640625" style="38" bestFit="1" customWidth="1"/>
    <col min="20" max="16384" width="9.109375" style="31"/>
  </cols>
  <sheetData>
    <row r="1" spans="2:19" ht="21.6">
      <c r="C1" s="282" t="s">
        <v>84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2:19" ht="21.6">
      <c r="C2" s="282" t="s">
        <v>53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</row>
    <row r="3" spans="2:19" ht="21.6">
      <c r="C3" s="282" t="str">
        <f>' سهام'!A3</f>
        <v>برای ماه منتهی به 1402/06/31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</row>
    <row r="4" spans="2:19" ht="21.6"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</row>
    <row r="5" spans="2:19" ht="21.6">
      <c r="C5" s="301" t="s">
        <v>85</v>
      </c>
      <c r="D5" s="301"/>
      <c r="E5" s="301"/>
      <c r="F5" s="301"/>
      <c r="G5" s="301"/>
      <c r="H5" s="301"/>
      <c r="I5" s="301"/>
      <c r="J5" s="301"/>
      <c r="K5" s="301"/>
      <c r="L5" s="57"/>
      <c r="M5" s="57"/>
      <c r="N5" s="57"/>
      <c r="O5" s="57"/>
      <c r="P5" s="57"/>
      <c r="Q5" s="57"/>
      <c r="R5" s="57"/>
      <c r="S5" s="57"/>
    </row>
    <row r="6" spans="2:19" ht="15.75" customHeight="1" thickBot="1">
      <c r="C6" s="302"/>
      <c r="D6" s="302"/>
      <c r="E6" s="303" t="str">
        <f>'سود اوراق بهادار و سپرده بانکی'!G5</f>
        <v>طی شهریور  ماه</v>
      </c>
      <c r="F6" s="303"/>
      <c r="G6" s="303"/>
      <c r="H6" s="303"/>
      <c r="I6" s="303"/>
      <c r="J6" s="303"/>
      <c r="K6" s="303"/>
      <c r="L6" s="1"/>
      <c r="M6" s="191" t="str">
        <f>'سود اوراق بهادار و سپرده بانکی'!$M$5</f>
        <v>از ابتدای سال مالی تا پایان  شهریور ماه</v>
      </c>
      <c r="N6" s="191"/>
      <c r="O6" s="191"/>
      <c r="P6" s="191"/>
      <c r="Q6" s="191"/>
      <c r="R6" s="191"/>
      <c r="S6" s="191"/>
    </row>
    <row r="7" spans="2:19" ht="42.6" thickBot="1">
      <c r="C7" s="304" t="s">
        <v>37</v>
      </c>
      <c r="D7" s="304"/>
      <c r="E7" s="305" t="s">
        <v>3</v>
      </c>
      <c r="F7" s="304"/>
      <c r="G7" s="54" t="s">
        <v>421</v>
      </c>
      <c r="H7" s="33"/>
      <c r="I7" s="58" t="s">
        <v>41</v>
      </c>
      <c r="J7" s="33"/>
      <c r="K7" s="49" t="s">
        <v>420</v>
      </c>
      <c r="L7" s="1"/>
      <c r="M7" s="50" t="s">
        <v>3</v>
      </c>
      <c r="N7" s="34"/>
      <c r="O7" s="49" t="s">
        <v>421</v>
      </c>
      <c r="P7" s="34"/>
      <c r="Q7" s="50" t="s">
        <v>41</v>
      </c>
      <c r="R7" s="34"/>
      <c r="S7" s="49" t="s">
        <v>420</v>
      </c>
    </row>
    <row r="8" spans="2:19">
      <c r="B8" s="25" t="s">
        <v>401</v>
      </c>
      <c r="C8" s="306" t="s">
        <v>113</v>
      </c>
      <c r="D8" s="307"/>
      <c r="E8" s="35">
        <v>0</v>
      </c>
      <c r="F8" s="307"/>
      <c r="G8" s="35">
        <v>0</v>
      </c>
      <c r="H8" s="25"/>
      <c r="I8" s="35">
        <v>0</v>
      </c>
      <c r="J8" s="307"/>
      <c r="K8" s="35">
        <f>I8+G8</f>
        <v>0</v>
      </c>
      <c r="L8" s="35"/>
      <c r="M8" s="25">
        <v>116431</v>
      </c>
      <c r="N8" s="35"/>
      <c r="O8" s="35">
        <v>584063681</v>
      </c>
      <c r="P8" s="307"/>
      <c r="Q8" s="35">
        <v>-652570420</v>
      </c>
      <c r="R8" s="35"/>
      <c r="S8" s="35">
        <f>O8+Q8</f>
        <v>-68506739</v>
      </c>
    </row>
    <row r="9" spans="2:19">
      <c r="B9" s="25" t="s">
        <v>399</v>
      </c>
      <c r="C9" s="306" t="s">
        <v>496</v>
      </c>
      <c r="D9" s="307"/>
      <c r="E9" s="35">
        <v>0</v>
      </c>
      <c r="F9" s="307"/>
      <c r="G9" s="35">
        <v>0</v>
      </c>
      <c r="H9" s="25"/>
      <c r="I9" s="35">
        <v>0</v>
      </c>
      <c r="J9" s="307"/>
      <c r="K9" s="35">
        <f t="shared" ref="K9:K72" si="0">I9+G9</f>
        <v>0</v>
      </c>
      <c r="L9" s="35"/>
      <c r="M9" s="25">
        <v>2533</v>
      </c>
      <c r="N9" s="35"/>
      <c r="O9" s="35">
        <v>28095931</v>
      </c>
      <c r="P9" s="307"/>
      <c r="Q9" s="35">
        <v>-34542522</v>
      </c>
      <c r="R9" s="35"/>
      <c r="S9" s="35">
        <f t="shared" ref="S9:S72" si="1">O9+Q9</f>
        <v>-6446591</v>
      </c>
    </row>
    <row r="10" spans="2:19">
      <c r="B10" s="25" t="s">
        <v>398</v>
      </c>
      <c r="C10" s="306" t="s">
        <v>472</v>
      </c>
      <c r="D10" s="307"/>
      <c r="E10" s="35">
        <v>0</v>
      </c>
      <c r="F10" s="307"/>
      <c r="G10" s="35">
        <v>0</v>
      </c>
      <c r="H10" s="25"/>
      <c r="I10" s="35">
        <v>0</v>
      </c>
      <c r="J10" s="307"/>
      <c r="K10" s="35">
        <f t="shared" si="0"/>
        <v>0</v>
      </c>
      <c r="L10" s="35"/>
      <c r="M10" s="25">
        <v>15189</v>
      </c>
      <c r="N10" s="35"/>
      <c r="O10" s="35">
        <v>153527276</v>
      </c>
      <c r="P10" s="307"/>
      <c r="Q10" s="35">
        <v>-158149041</v>
      </c>
      <c r="R10" s="35"/>
      <c r="S10" s="35">
        <f t="shared" si="1"/>
        <v>-4621765</v>
      </c>
    </row>
    <row r="11" spans="2:19">
      <c r="B11" s="25" t="s">
        <v>397</v>
      </c>
      <c r="C11" s="306" t="s">
        <v>183</v>
      </c>
      <c r="D11" s="307"/>
      <c r="E11" s="35">
        <v>0</v>
      </c>
      <c r="F11" s="307"/>
      <c r="G11" s="35">
        <v>0</v>
      </c>
      <c r="H11" s="25"/>
      <c r="I11" s="35">
        <v>0</v>
      </c>
      <c r="J11" s="307"/>
      <c r="K11" s="35">
        <f t="shared" si="0"/>
        <v>0</v>
      </c>
      <c r="L11" s="35"/>
      <c r="M11" s="25">
        <v>918511</v>
      </c>
      <c r="N11" s="35"/>
      <c r="O11" s="35">
        <v>2473369447</v>
      </c>
      <c r="P11" s="307"/>
      <c r="Q11" s="35">
        <v>-2711861555</v>
      </c>
      <c r="R11" s="35"/>
      <c r="S11" s="35">
        <f t="shared" si="1"/>
        <v>-238492108</v>
      </c>
    </row>
    <row r="12" spans="2:19">
      <c r="B12" s="25" t="s">
        <v>396</v>
      </c>
      <c r="C12" s="306" t="s">
        <v>497</v>
      </c>
      <c r="D12" s="307"/>
      <c r="E12" s="35">
        <v>0</v>
      </c>
      <c r="F12" s="307"/>
      <c r="G12" s="35">
        <v>0</v>
      </c>
      <c r="H12" s="25"/>
      <c r="I12" s="35">
        <v>0</v>
      </c>
      <c r="J12" s="307"/>
      <c r="K12" s="35">
        <f t="shared" si="0"/>
        <v>0</v>
      </c>
      <c r="L12" s="35"/>
      <c r="M12" s="25">
        <v>295653</v>
      </c>
      <c r="N12" s="35"/>
      <c r="O12" s="35">
        <v>1215138884</v>
      </c>
      <c r="P12" s="307"/>
      <c r="Q12" s="35">
        <v>-1311588334</v>
      </c>
      <c r="R12" s="35"/>
      <c r="S12" s="35">
        <f t="shared" si="1"/>
        <v>-96449450</v>
      </c>
    </row>
    <row r="13" spans="2:19">
      <c r="B13" s="25" t="s">
        <v>457</v>
      </c>
      <c r="C13" s="306" t="s">
        <v>459</v>
      </c>
      <c r="D13" s="307"/>
      <c r="E13" s="35">
        <v>0</v>
      </c>
      <c r="F13" s="307"/>
      <c r="G13" s="35">
        <v>0</v>
      </c>
      <c r="H13" s="25"/>
      <c r="I13" s="35">
        <v>0</v>
      </c>
      <c r="J13" s="307"/>
      <c r="K13" s="35">
        <f t="shared" si="0"/>
        <v>0</v>
      </c>
      <c r="L13" s="35"/>
      <c r="M13" s="25">
        <v>136806</v>
      </c>
      <c r="N13" s="35"/>
      <c r="O13" s="35">
        <v>1930863597</v>
      </c>
      <c r="P13" s="307"/>
      <c r="Q13" s="35">
        <v>-1920664010</v>
      </c>
      <c r="R13" s="35"/>
      <c r="S13" s="35">
        <f t="shared" si="1"/>
        <v>10199587</v>
      </c>
    </row>
    <row r="14" spans="2:19">
      <c r="B14" s="25" t="s">
        <v>395</v>
      </c>
      <c r="C14" s="306" t="s">
        <v>106</v>
      </c>
      <c r="D14" s="307"/>
      <c r="E14" s="35">
        <v>0</v>
      </c>
      <c r="F14" s="307"/>
      <c r="G14" s="35">
        <v>0</v>
      </c>
      <c r="H14" s="25"/>
      <c r="I14" s="35">
        <v>0</v>
      </c>
      <c r="J14" s="307"/>
      <c r="K14" s="35">
        <f t="shared" si="0"/>
        <v>0</v>
      </c>
      <c r="L14" s="35"/>
      <c r="M14" s="25">
        <v>1252979</v>
      </c>
      <c r="N14" s="35"/>
      <c r="O14" s="35">
        <v>5208983659</v>
      </c>
      <c r="P14" s="307"/>
      <c r="Q14" s="35">
        <v>-5676024114</v>
      </c>
      <c r="R14" s="35"/>
      <c r="S14" s="35">
        <f t="shared" si="1"/>
        <v>-467040455</v>
      </c>
    </row>
    <row r="15" spans="2:19">
      <c r="B15" s="25" t="s">
        <v>394</v>
      </c>
      <c r="C15" s="306" t="s">
        <v>165</v>
      </c>
      <c r="D15" s="307"/>
      <c r="E15" s="35">
        <v>702561</v>
      </c>
      <c r="F15" s="307"/>
      <c r="G15" s="35">
        <v>5014374054</v>
      </c>
      <c r="H15" s="25"/>
      <c r="I15" s="35">
        <v>-6007771389</v>
      </c>
      <c r="J15" s="307"/>
      <c r="K15" s="35">
        <f t="shared" si="0"/>
        <v>-993397335</v>
      </c>
      <c r="L15" s="35"/>
      <c r="M15" s="25">
        <v>1873292</v>
      </c>
      <c r="N15" s="35"/>
      <c r="O15" s="35">
        <v>13812655591</v>
      </c>
      <c r="P15" s="307"/>
      <c r="Q15" s="35">
        <v>-16028306984</v>
      </c>
      <c r="R15" s="35"/>
      <c r="S15" s="35">
        <f t="shared" si="1"/>
        <v>-2215651393</v>
      </c>
    </row>
    <row r="16" spans="2:19">
      <c r="B16" s="25" t="s">
        <v>393</v>
      </c>
      <c r="C16" s="306" t="s">
        <v>161</v>
      </c>
      <c r="D16" s="307"/>
      <c r="E16" s="35">
        <v>0</v>
      </c>
      <c r="F16" s="307"/>
      <c r="G16" s="35">
        <v>0</v>
      </c>
      <c r="H16" s="25"/>
      <c r="I16" s="35">
        <v>0</v>
      </c>
      <c r="J16" s="307"/>
      <c r="K16" s="35">
        <f t="shared" si="0"/>
        <v>0</v>
      </c>
      <c r="L16" s="35"/>
      <c r="M16" s="25">
        <v>270379</v>
      </c>
      <c r="N16" s="35"/>
      <c r="O16" s="35">
        <v>558376315</v>
      </c>
      <c r="P16" s="307"/>
      <c r="Q16" s="35">
        <v>-645494066</v>
      </c>
      <c r="R16" s="35"/>
      <c r="S16" s="35">
        <f t="shared" si="1"/>
        <v>-87117751</v>
      </c>
    </row>
    <row r="17" spans="2:19">
      <c r="B17" s="25" t="s">
        <v>392</v>
      </c>
      <c r="C17" s="306" t="s">
        <v>539</v>
      </c>
      <c r="D17" s="307"/>
      <c r="E17" s="35">
        <v>0</v>
      </c>
      <c r="F17" s="307"/>
      <c r="G17" s="35">
        <v>0</v>
      </c>
      <c r="H17" s="25"/>
      <c r="I17" s="35">
        <v>0</v>
      </c>
      <c r="J17" s="307"/>
      <c r="K17" s="35">
        <f t="shared" si="0"/>
        <v>0</v>
      </c>
      <c r="L17" s="35"/>
      <c r="M17" s="25">
        <v>2300</v>
      </c>
      <c r="N17" s="35"/>
      <c r="O17" s="35">
        <v>33254722</v>
      </c>
      <c r="P17" s="307"/>
      <c r="Q17" s="35">
        <v>-35044434</v>
      </c>
      <c r="R17" s="35"/>
      <c r="S17" s="35">
        <f t="shared" si="1"/>
        <v>-1789712</v>
      </c>
    </row>
    <row r="18" spans="2:19">
      <c r="B18" s="25" t="s">
        <v>391</v>
      </c>
      <c r="C18" s="306" t="s">
        <v>202</v>
      </c>
      <c r="D18" s="307"/>
      <c r="E18" s="35">
        <v>0</v>
      </c>
      <c r="F18" s="307"/>
      <c r="G18" s="35">
        <v>0</v>
      </c>
      <c r="H18" s="25"/>
      <c r="I18" s="35">
        <v>0</v>
      </c>
      <c r="J18" s="307"/>
      <c r="K18" s="35">
        <f t="shared" si="0"/>
        <v>0</v>
      </c>
      <c r="L18" s="35"/>
      <c r="M18" s="25">
        <v>357112</v>
      </c>
      <c r="N18" s="35"/>
      <c r="O18" s="35">
        <v>2766890754</v>
      </c>
      <c r="P18" s="307"/>
      <c r="Q18" s="35">
        <v>-3437022605</v>
      </c>
      <c r="R18" s="35"/>
      <c r="S18" s="35">
        <f t="shared" si="1"/>
        <v>-670131851</v>
      </c>
    </row>
    <row r="19" spans="2:19">
      <c r="B19" s="25" t="s">
        <v>390</v>
      </c>
      <c r="C19" s="306" t="s">
        <v>97</v>
      </c>
      <c r="D19" s="307"/>
      <c r="E19" s="35">
        <v>0</v>
      </c>
      <c r="F19" s="307"/>
      <c r="G19" s="35">
        <v>0</v>
      </c>
      <c r="H19" s="25"/>
      <c r="I19" s="35">
        <v>0</v>
      </c>
      <c r="J19" s="307"/>
      <c r="K19" s="35">
        <f t="shared" si="0"/>
        <v>0</v>
      </c>
      <c r="L19" s="35"/>
      <c r="M19" s="25">
        <v>402728</v>
      </c>
      <c r="N19" s="35"/>
      <c r="O19" s="35">
        <v>3318257423</v>
      </c>
      <c r="P19" s="307"/>
      <c r="Q19" s="35">
        <v>-3522108093</v>
      </c>
      <c r="R19" s="35"/>
      <c r="S19" s="35">
        <f t="shared" si="1"/>
        <v>-203850670</v>
      </c>
    </row>
    <row r="20" spans="2:19">
      <c r="B20" s="25" t="s">
        <v>389</v>
      </c>
      <c r="C20" s="306" t="s">
        <v>498</v>
      </c>
      <c r="D20" s="307"/>
      <c r="E20" s="35">
        <v>0</v>
      </c>
      <c r="F20" s="307"/>
      <c r="G20" s="35">
        <v>0</v>
      </c>
      <c r="H20" s="25"/>
      <c r="I20" s="35">
        <v>0</v>
      </c>
      <c r="J20" s="307"/>
      <c r="K20" s="35">
        <f t="shared" si="0"/>
        <v>0</v>
      </c>
      <c r="L20" s="35"/>
      <c r="M20" s="25">
        <v>317085</v>
      </c>
      <c r="N20" s="35"/>
      <c r="O20" s="35">
        <v>1448390827</v>
      </c>
      <c r="P20" s="307"/>
      <c r="Q20" s="35">
        <v>-1759926020</v>
      </c>
      <c r="R20" s="35"/>
      <c r="S20" s="35">
        <f t="shared" si="1"/>
        <v>-311535193</v>
      </c>
    </row>
    <row r="21" spans="2:19">
      <c r="B21" s="25" t="s">
        <v>388</v>
      </c>
      <c r="C21" s="306" t="s">
        <v>124</v>
      </c>
      <c r="D21" s="307"/>
      <c r="E21" s="35">
        <v>0</v>
      </c>
      <c r="F21" s="307"/>
      <c r="G21" s="35">
        <v>0</v>
      </c>
      <c r="H21" s="25"/>
      <c r="I21" s="35">
        <v>0</v>
      </c>
      <c r="J21" s="307"/>
      <c r="K21" s="35">
        <f t="shared" si="0"/>
        <v>0</v>
      </c>
      <c r="L21" s="35"/>
      <c r="M21" s="25">
        <v>167301</v>
      </c>
      <c r="N21" s="35"/>
      <c r="O21" s="35">
        <v>765028530</v>
      </c>
      <c r="P21" s="307"/>
      <c r="Q21" s="35">
        <v>-904225372</v>
      </c>
      <c r="R21" s="35"/>
      <c r="S21" s="35">
        <f t="shared" si="1"/>
        <v>-139196842</v>
      </c>
    </row>
    <row r="22" spans="2:19">
      <c r="B22" s="25" t="s">
        <v>387</v>
      </c>
      <c r="C22" s="306" t="s">
        <v>203</v>
      </c>
      <c r="D22" s="307"/>
      <c r="E22" s="35">
        <v>0</v>
      </c>
      <c r="F22" s="307"/>
      <c r="G22" s="35">
        <v>0</v>
      </c>
      <c r="H22" s="25"/>
      <c r="I22" s="35">
        <v>0</v>
      </c>
      <c r="J22" s="307"/>
      <c r="K22" s="35">
        <f t="shared" si="0"/>
        <v>0</v>
      </c>
      <c r="L22" s="35"/>
      <c r="M22" s="25">
        <v>897008</v>
      </c>
      <c r="N22" s="35"/>
      <c r="O22" s="35">
        <v>3902931929</v>
      </c>
      <c r="P22" s="307"/>
      <c r="Q22" s="35">
        <v>-3889922525</v>
      </c>
      <c r="R22" s="35"/>
      <c r="S22" s="35">
        <f t="shared" si="1"/>
        <v>13009404</v>
      </c>
    </row>
    <row r="23" spans="2:19">
      <c r="B23" s="25" t="s">
        <v>386</v>
      </c>
      <c r="C23" s="306" t="s">
        <v>134</v>
      </c>
      <c r="D23" s="307"/>
      <c r="E23" s="35">
        <v>1203737</v>
      </c>
      <c r="F23" s="307"/>
      <c r="G23" s="35">
        <v>5643683847</v>
      </c>
      <c r="H23" s="25"/>
      <c r="I23" s="35">
        <v>-6082924885</v>
      </c>
      <c r="J23" s="307"/>
      <c r="K23" s="35">
        <f t="shared" si="0"/>
        <v>-439241038</v>
      </c>
      <c r="L23" s="35"/>
      <c r="M23" s="25">
        <v>9683642</v>
      </c>
      <c r="N23" s="35"/>
      <c r="O23" s="35">
        <v>42388031898</v>
      </c>
      <c r="P23" s="307"/>
      <c r="Q23" s="35">
        <v>-49032036557</v>
      </c>
      <c r="R23" s="35"/>
      <c r="S23" s="35">
        <f t="shared" si="1"/>
        <v>-6644004659</v>
      </c>
    </row>
    <row r="24" spans="2:19">
      <c r="B24" s="25" t="s">
        <v>385</v>
      </c>
      <c r="C24" s="306" t="s">
        <v>428</v>
      </c>
      <c r="D24" s="307"/>
      <c r="E24" s="35">
        <v>0</v>
      </c>
      <c r="F24" s="307"/>
      <c r="G24" s="35">
        <v>0</v>
      </c>
      <c r="H24" s="25"/>
      <c r="I24" s="35">
        <v>0</v>
      </c>
      <c r="J24" s="307"/>
      <c r="K24" s="35">
        <f t="shared" si="0"/>
        <v>0</v>
      </c>
      <c r="L24" s="35"/>
      <c r="M24" s="25">
        <v>342684</v>
      </c>
      <c r="N24" s="35"/>
      <c r="O24" s="35">
        <v>3935074241</v>
      </c>
      <c r="P24" s="307"/>
      <c r="Q24" s="35">
        <v>-4403161790</v>
      </c>
      <c r="R24" s="35"/>
      <c r="S24" s="35">
        <f t="shared" si="1"/>
        <v>-468087549</v>
      </c>
    </row>
    <row r="25" spans="2:19">
      <c r="B25" s="25" t="s">
        <v>384</v>
      </c>
      <c r="C25" s="306" t="s">
        <v>429</v>
      </c>
      <c r="D25" s="307"/>
      <c r="E25" s="35">
        <v>0</v>
      </c>
      <c r="F25" s="307"/>
      <c r="G25" s="35">
        <v>0</v>
      </c>
      <c r="H25" s="25"/>
      <c r="I25" s="35">
        <v>0</v>
      </c>
      <c r="J25" s="307"/>
      <c r="K25" s="35">
        <f t="shared" si="0"/>
        <v>0</v>
      </c>
      <c r="L25" s="35"/>
      <c r="M25" s="25">
        <v>106046</v>
      </c>
      <c r="N25" s="35"/>
      <c r="O25" s="35">
        <v>679712895</v>
      </c>
      <c r="P25" s="307"/>
      <c r="Q25" s="35">
        <v>-769447792</v>
      </c>
      <c r="R25" s="35"/>
      <c r="S25" s="35">
        <f t="shared" si="1"/>
        <v>-89734897</v>
      </c>
    </row>
    <row r="26" spans="2:19">
      <c r="B26" s="25" t="s">
        <v>383</v>
      </c>
      <c r="C26" s="306" t="s">
        <v>430</v>
      </c>
      <c r="D26" s="307"/>
      <c r="E26" s="35">
        <v>0</v>
      </c>
      <c r="F26" s="307"/>
      <c r="G26" s="35">
        <v>0</v>
      </c>
      <c r="H26" s="25"/>
      <c r="I26" s="35">
        <v>0</v>
      </c>
      <c r="J26" s="307"/>
      <c r="K26" s="35">
        <f t="shared" si="0"/>
        <v>0</v>
      </c>
      <c r="L26" s="35"/>
      <c r="M26" s="25">
        <v>101108</v>
      </c>
      <c r="N26" s="35"/>
      <c r="O26" s="35">
        <v>1756179482</v>
      </c>
      <c r="P26" s="307"/>
      <c r="Q26" s="35">
        <v>-1784956395</v>
      </c>
      <c r="R26" s="35"/>
      <c r="S26" s="35">
        <f t="shared" si="1"/>
        <v>-28776913</v>
      </c>
    </row>
    <row r="27" spans="2:19">
      <c r="B27" s="25" t="s">
        <v>382</v>
      </c>
      <c r="C27" s="306" t="s">
        <v>211</v>
      </c>
      <c r="D27" s="307"/>
      <c r="E27" s="35">
        <v>0</v>
      </c>
      <c r="F27" s="307"/>
      <c r="G27" s="35">
        <v>0</v>
      </c>
      <c r="H27" s="25"/>
      <c r="I27" s="35">
        <v>0</v>
      </c>
      <c r="J27" s="307"/>
      <c r="K27" s="35">
        <f t="shared" si="0"/>
        <v>0</v>
      </c>
      <c r="L27" s="35"/>
      <c r="M27" s="25">
        <v>415723</v>
      </c>
      <c r="N27" s="35"/>
      <c r="O27" s="35">
        <v>4476437469</v>
      </c>
      <c r="P27" s="307"/>
      <c r="Q27" s="35">
        <v>-4813381647</v>
      </c>
      <c r="R27" s="35"/>
      <c r="S27" s="35">
        <f t="shared" si="1"/>
        <v>-336944178</v>
      </c>
    </row>
    <row r="28" spans="2:19">
      <c r="B28" s="25" t="s">
        <v>381</v>
      </c>
      <c r="C28" s="306" t="s">
        <v>109</v>
      </c>
      <c r="D28" s="307"/>
      <c r="E28" s="35">
        <v>0</v>
      </c>
      <c r="F28" s="307"/>
      <c r="G28" s="35">
        <v>0</v>
      </c>
      <c r="H28" s="25"/>
      <c r="I28" s="35">
        <v>0</v>
      </c>
      <c r="J28" s="307"/>
      <c r="K28" s="35">
        <f t="shared" si="0"/>
        <v>0</v>
      </c>
      <c r="L28" s="35"/>
      <c r="M28" s="25">
        <v>451899</v>
      </c>
      <c r="N28" s="35"/>
      <c r="O28" s="35">
        <v>1263622477</v>
      </c>
      <c r="P28" s="307"/>
      <c r="Q28" s="35">
        <v>-1500784239</v>
      </c>
      <c r="R28" s="35"/>
      <c r="S28" s="35">
        <f t="shared" si="1"/>
        <v>-237161762</v>
      </c>
    </row>
    <row r="29" spans="2:19">
      <c r="B29" s="25" t="s">
        <v>456</v>
      </c>
      <c r="C29" s="306" t="s">
        <v>540</v>
      </c>
      <c r="D29" s="307"/>
      <c r="E29" s="35">
        <v>0</v>
      </c>
      <c r="F29" s="307"/>
      <c r="G29" s="35">
        <v>0</v>
      </c>
      <c r="H29" s="25"/>
      <c r="I29" s="35">
        <v>0</v>
      </c>
      <c r="J29" s="307"/>
      <c r="K29" s="35">
        <f t="shared" si="0"/>
        <v>0</v>
      </c>
      <c r="L29" s="35"/>
      <c r="M29" s="25">
        <v>21617</v>
      </c>
      <c r="N29" s="35"/>
      <c r="O29" s="35">
        <v>121512526</v>
      </c>
      <c r="P29" s="307"/>
      <c r="Q29" s="35">
        <v>-122011164</v>
      </c>
      <c r="R29" s="35"/>
      <c r="S29" s="35">
        <f t="shared" si="1"/>
        <v>-498638</v>
      </c>
    </row>
    <row r="30" spans="2:19">
      <c r="B30" s="25" t="s">
        <v>380</v>
      </c>
      <c r="C30" s="306" t="s">
        <v>143</v>
      </c>
      <c r="D30" s="307"/>
      <c r="E30" s="35">
        <v>638530</v>
      </c>
      <c r="F30" s="307"/>
      <c r="G30" s="35">
        <v>2011565136</v>
      </c>
      <c r="H30" s="25"/>
      <c r="I30" s="35">
        <v>-1903977703</v>
      </c>
      <c r="J30" s="307"/>
      <c r="K30" s="35">
        <f t="shared" si="0"/>
        <v>107587433</v>
      </c>
      <c r="L30" s="35"/>
      <c r="M30" s="25">
        <v>1729165</v>
      </c>
      <c r="N30" s="35"/>
      <c r="O30" s="35">
        <v>5137580355</v>
      </c>
      <c r="P30" s="307"/>
      <c r="Q30" s="35">
        <v>-5152795701</v>
      </c>
      <c r="R30" s="35"/>
      <c r="S30" s="35">
        <f t="shared" si="1"/>
        <v>-15215346</v>
      </c>
    </row>
    <row r="31" spans="2:19">
      <c r="B31" s="25" t="s">
        <v>379</v>
      </c>
      <c r="C31" s="306" t="s">
        <v>91</v>
      </c>
      <c r="D31" s="307"/>
      <c r="E31" s="35">
        <v>0</v>
      </c>
      <c r="F31" s="307"/>
      <c r="G31" s="35">
        <v>0</v>
      </c>
      <c r="H31" s="25"/>
      <c r="I31" s="35">
        <v>0</v>
      </c>
      <c r="J31" s="307"/>
      <c r="K31" s="35">
        <f t="shared" si="0"/>
        <v>0</v>
      </c>
      <c r="L31" s="35"/>
      <c r="M31" s="25">
        <v>1132131</v>
      </c>
      <c r="N31" s="35"/>
      <c r="O31" s="35">
        <v>2226598275</v>
      </c>
      <c r="P31" s="307"/>
      <c r="Q31" s="35">
        <v>-2568979239</v>
      </c>
      <c r="R31" s="35"/>
      <c r="S31" s="35">
        <f t="shared" si="1"/>
        <v>-342380964</v>
      </c>
    </row>
    <row r="32" spans="2:19">
      <c r="B32" s="25" t="s">
        <v>378</v>
      </c>
      <c r="C32" s="306" t="s">
        <v>192</v>
      </c>
      <c r="D32" s="307"/>
      <c r="E32" s="35">
        <v>0</v>
      </c>
      <c r="F32" s="307"/>
      <c r="G32" s="35">
        <v>0</v>
      </c>
      <c r="H32" s="25"/>
      <c r="I32" s="35">
        <v>0</v>
      </c>
      <c r="J32" s="307"/>
      <c r="K32" s="35">
        <f t="shared" si="0"/>
        <v>0</v>
      </c>
      <c r="L32" s="35"/>
      <c r="M32" s="25">
        <v>806711</v>
      </c>
      <c r="N32" s="35"/>
      <c r="O32" s="35">
        <v>2598011953</v>
      </c>
      <c r="P32" s="307"/>
      <c r="Q32" s="35">
        <v>-3225096084</v>
      </c>
      <c r="R32" s="35"/>
      <c r="S32" s="35">
        <f t="shared" si="1"/>
        <v>-627084131</v>
      </c>
    </row>
    <row r="33" spans="2:19">
      <c r="B33" s="25" t="s">
        <v>377</v>
      </c>
      <c r="C33" s="306" t="s">
        <v>107</v>
      </c>
      <c r="D33" s="307"/>
      <c r="E33" s="35">
        <v>230337</v>
      </c>
      <c r="F33" s="307"/>
      <c r="G33" s="35">
        <v>1023563835</v>
      </c>
      <c r="H33" s="25"/>
      <c r="I33" s="35">
        <v>-877578438</v>
      </c>
      <c r="J33" s="307"/>
      <c r="K33" s="35">
        <f t="shared" si="0"/>
        <v>145985397</v>
      </c>
      <c r="L33" s="35"/>
      <c r="M33" s="25">
        <v>1221934</v>
      </c>
      <c r="N33" s="35"/>
      <c r="O33" s="35">
        <v>4975675354</v>
      </c>
      <c r="P33" s="307"/>
      <c r="Q33" s="35">
        <v>-4645972319</v>
      </c>
      <c r="R33" s="35"/>
      <c r="S33" s="35">
        <f t="shared" si="1"/>
        <v>329703035</v>
      </c>
    </row>
    <row r="34" spans="2:19">
      <c r="B34" s="25" t="s">
        <v>376</v>
      </c>
      <c r="C34" s="306" t="s">
        <v>473</v>
      </c>
      <c r="D34" s="307"/>
      <c r="E34" s="35">
        <v>1400000</v>
      </c>
      <c r="F34" s="307"/>
      <c r="G34" s="35">
        <v>20276631900</v>
      </c>
      <c r="H34" s="25"/>
      <c r="I34" s="35">
        <v>-17093885790</v>
      </c>
      <c r="J34" s="307"/>
      <c r="K34" s="35">
        <f t="shared" si="0"/>
        <v>3182746110</v>
      </c>
      <c r="L34" s="35"/>
      <c r="M34" s="25">
        <v>1716376</v>
      </c>
      <c r="N34" s="35"/>
      <c r="O34" s="35">
        <v>28210875039</v>
      </c>
      <c r="P34" s="307"/>
      <c r="Q34" s="35">
        <v>-24787979061</v>
      </c>
      <c r="R34" s="35"/>
      <c r="S34" s="35">
        <f t="shared" si="1"/>
        <v>3422895978</v>
      </c>
    </row>
    <row r="35" spans="2:19">
      <c r="B35" s="25" t="s">
        <v>375</v>
      </c>
      <c r="C35" s="306" t="s">
        <v>237</v>
      </c>
      <c r="D35" s="307"/>
      <c r="E35" s="35">
        <v>0</v>
      </c>
      <c r="F35" s="307"/>
      <c r="G35" s="35">
        <v>0</v>
      </c>
      <c r="H35" s="25"/>
      <c r="I35" s="35">
        <v>0</v>
      </c>
      <c r="J35" s="307"/>
      <c r="K35" s="35">
        <f t="shared" si="0"/>
        <v>0</v>
      </c>
      <c r="L35" s="35"/>
      <c r="M35" s="25">
        <v>67945</v>
      </c>
      <c r="N35" s="35"/>
      <c r="O35" s="35">
        <v>970247170</v>
      </c>
      <c r="P35" s="307"/>
      <c r="Q35" s="35">
        <v>-1093505612</v>
      </c>
      <c r="R35" s="35"/>
      <c r="S35" s="35">
        <f t="shared" si="1"/>
        <v>-123258442</v>
      </c>
    </row>
    <row r="36" spans="2:19">
      <c r="B36" s="25" t="s">
        <v>374</v>
      </c>
      <c r="C36" s="306" t="s">
        <v>105</v>
      </c>
      <c r="D36" s="307"/>
      <c r="E36" s="35">
        <v>0</v>
      </c>
      <c r="F36" s="307"/>
      <c r="G36" s="35">
        <v>0</v>
      </c>
      <c r="H36" s="25"/>
      <c r="I36" s="35">
        <v>0</v>
      </c>
      <c r="J36" s="307"/>
      <c r="K36" s="35">
        <f t="shared" si="0"/>
        <v>0</v>
      </c>
      <c r="L36" s="35"/>
      <c r="M36" s="25">
        <v>47850</v>
      </c>
      <c r="N36" s="35"/>
      <c r="O36" s="35">
        <v>3010508317</v>
      </c>
      <c r="P36" s="307"/>
      <c r="Q36" s="35">
        <v>-3074199379</v>
      </c>
      <c r="R36" s="35"/>
      <c r="S36" s="35">
        <f t="shared" si="1"/>
        <v>-63691062</v>
      </c>
    </row>
    <row r="37" spans="2:19">
      <c r="B37" s="25" t="s">
        <v>373</v>
      </c>
      <c r="C37" s="306" t="s">
        <v>111</v>
      </c>
      <c r="D37" s="307"/>
      <c r="E37" s="35">
        <v>313744</v>
      </c>
      <c r="F37" s="307"/>
      <c r="G37" s="35">
        <v>1965305404</v>
      </c>
      <c r="H37" s="25"/>
      <c r="I37" s="35">
        <v>-2672487990</v>
      </c>
      <c r="J37" s="307"/>
      <c r="K37" s="35">
        <f t="shared" si="0"/>
        <v>-707182586</v>
      </c>
      <c r="L37" s="35"/>
      <c r="M37" s="25">
        <v>494705</v>
      </c>
      <c r="N37" s="35"/>
      <c r="O37" s="35">
        <v>3159859688</v>
      </c>
      <c r="P37" s="307"/>
      <c r="Q37" s="35">
        <v>-4214279245</v>
      </c>
      <c r="R37" s="35"/>
      <c r="S37" s="35">
        <f t="shared" si="1"/>
        <v>-1054419557</v>
      </c>
    </row>
    <row r="38" spans="2:19">
      <c r="B38" s="25" t="s">
        <v>372</v>
      </c>
      <c r="C38" s="306" t="s">
        <v>483</v>
      </c>
      <c r="D38" s="307"/>
      <c r="E38" s="35">
        <v>0</v>
      </c>
      <c r="F38" s="307"/>
      <c r="G38" s="35">
        <v>0</v>
      </c>
      <c r="H38" s="25"/>
      <c r="I38" s="35">
        <v>0</v>
      </c>
      <c r="J38" s="307"/>
      <c r="K38" s="35">
        <f t="shared" si="0"/>
        <v>0</v>
      </c>
      <c r="L38" s="35"/>
      <c r="M38" s="25">
        <v>58503</v>
      </c>
      <c r="N38" s="35"/>
      <c r="O38" s="35">
        <v>2050082679</v>
      </c>
      <c r="P38" s="307"/>
      <c r="Q38" s="35">
        <v>-1988074263</v>
      </c>
      <c r="R38" s="35"/>
      <c r="S38" s="35">
        <f t="shared" si="1"/>
        <v>62008416</v>
      </c>
    </row>
    <row r="39" spans="2:19">
      <c r="B39" s="25" t="s">
        <v>371</v>
      </c>
      <c r="C39" s="306" t="s">
        <v>235</v>
      </c>
      <c r="D39" s="307"/>
      <c r="E39" s="35">
        <v>0</v>
      </c>
      <c r="F39" s="307"/>
      <c r="G39" s="35">
        <v>0</v>
      </c>
      <c r="H39" s="25"/>
      <c r="I39" s="35">
        <v>0</v>
      </c>
      <c r="J39" s="307"/>
      <c r="K39" s="35">
        <f t="shared" si="0"/>
        <v>0</v>
      </c>
      <c r="L39" s="35"/>
      <c r="M39" s="25">
        <v>1204267</v>
      </c>
      <c r="N39" s="35"/>
      <c r="O39" s="35">
        <v>4939608717</v>
      </c>
      <c r="P39" s="307"/>
      <c r="Q39" s="35">
        <v>-5121187798</v>
      </c>
      <c r="R39" s="35"/>
      <c r="S39" s="35">
        <f t="shared" si="1"/>
        <v>-181579081</v>
      </c>
    </row>
    <row r="40" spans="2:19">
      <c r="B40" s="25" t="s">
        <v>370</v>
      </c>
      <c r="C40" s="306" t="s">
        <v>541</v>
      </c>
      <c r="D40" s="307"/>
      <c r="E40" s="35">
        <v>0</v>
      </c>
      <c r="F40" s="307"/>
      <c r="G40" s="35">
        <v>0</v>
      </c>
      <c r="H40" s="25"/>
      <c r="I40" s="35">
        <v>0</v>
      </c>
      <c r="J40" s="307"/>
      <c r="K40" s="35">
        <f t="shared" si="0"/>
        <v>0</v>
      </c>
      <c r="L40" s="35"/>
      <c r="M40" s="25">
        <v>11843</v>
      </c>
      <c r="N40" s="35"/>
      <c r="O40" s="35">
        <v>32522263</v>
      </c>
      <c r="P40" s="307"/>
      <c r="Q40" s="35">
        <v>-33172104</v>
      </c>
      <c r="R40" s="35"/>
      <c r="S40" s="35">
        <f t="shared" si="1"/>
        <v>-649841</v>
      </c>
    </row>
    <row r="41" spans="2:19" s="140" customFormat="1">
      <c r="B41" s="142" t="s">
        <v>369</v>
      </c>
      <c r="C41" s="306" t="s">
        <v>88</v>
      </c>
      <c r="D41" s="307"/>
      <c r="E41" s="35">
        <v>0</v>
      </c>
      <c r="F41" s="307"/>
      <c r="G41" s="35">
        <v>0</v>
      </c>
      <c r="H41" s="25"/>
      <c r="I41" s="35">
        <v>0</v>
      </c>
      <c r="J41" s="307"/>
      <c r="K41" s="35">
        <f t="shared" si="0"/>
        <v>0</v>
      </c>
      <c r="L41" s="35"/>
      <c r="M41" s="25">
        <v>53858</v>
      </c>
      <c r="N41" s="35"/>
      <c r="O41" s="35">
        <v>367793844</v>
      </c>
      <c r="P41" s="307"/>
      <c r="Q41" s="35">
        <v>-357693109</v>
      </c>
      <c r="R41" s="35"/>
      <c r="S41" s="35">
        <f t="shared" si="1"/>
        <v>10100735</v>
      </c>
    </row>
    <row r="42" spans="2:19">
      <c r="B42" s="25" t="s">
        <v>368</v>
      </c>
      <c r="C42" s="306" t="s">
        <v>475</v>
      </c>
      <c r="D42" s="307"/>
      <c r="E42" s="35">
        <v>0</v>
      </c>
      <c r="F42" s="307"/>
      <c r="G42" s="35">
        <v>0</v>
      </c>
      <c r="H42" s="25"/>
      <c r="I42" s="35">
        <v>0</v>
      </c>
      <c r="J42" s="307"/>
      <c r="K42" s="35">
        <f t="shared" si="0"/>
        <v>0</v>
      </c>
      <c r="L42" s="35"/>
      <c r="M42" s="25">
        <v>398428</v>
      </c>
      <c r="N42" s="35"/>
      <c r="O42" s="35">
        <v>5481551713</v>
      </c>
      <c r="P42" s="307"/>
      <c r="Q42" s="35">
        <v>-6444977147</v>
      </c>
      <c r="R42" s="35"/>
      <c r="S42" s="35">
        <f t="shared" si="1"/>
        <v>-963425434</v>
      </c>
    </row>
    <row r="43" spans="2:19">
      <c r="B43" s="25" t="s">
        <v>367</v>
      </c>
      <c r="C43" s="306" t="s">
        <v>499</v>
      </c>
      <c r="D43" s="307"/>
      <c r="E43" s="35">
        <v>0</v>
      </c>
      <c r="F43" s="307"/>
      <c r="G43" s="35">
        <v>0</v>
      </c>
      <c r="H43" s="25"/>
      <c r="I43" s="35">
        <v>0</v>
      </c>
      <c r="J43" s="307"/>
      <c r="K43" s="35">
        <f t="shared" si="0"/>
        <v>0</v>
      </c>
      <c r="L43" s="35"/>
      <c r="M43" s="25">
        <v>3603</v>
      </c>
      <c r="N43" s="35"/>
      <c r="O43" s="35">
        <v>499241449</v>
      </c>
      <c r="P43" s="307"/>
      <c r="Q43" s="35">
        <v>-561926483</v>
      </c>
      <c r="R43" s="35"/>
      <c r="S43" s="35">
        <f t="shared" si="1"/>
        <v>-62685034</v>
      </c>
    </row>
    <row r="44" spans="2:19">
      <c r="B44" s="25" t="s">
        <v>366</v>
      </c>
      <c r="C44" s="306" t="s">
        <v>542</v>
      </c>
      <c r="D44" s="307"/>
      <c r="E44" s="35">
        <v>0</v>
      </c>
      <c r="F44" s="307"/>
      <c r="G44" s="35">
        <v>0</v>
      </c>
      <c r="H44" s="25"/>
      <c r="I44" s="35">
        <v>0</v>
      </c>
      <c r="J44" s="307"/>
      <c r="K44" s="35">
        <f t="shared" si="0"/>
        <v>0</v>
      </c>
      <c r="L44" s="35"/>
      <c r="M44" s="25">
        <v>29788</v>
      </c>
      <c r="N44" s="35"/>
      <c r="O44" s="35">
        <v>428270831</v>
      </c>
      <c r="P44" s="307"/>
      <c r="Q44" s="35">
        <v>-459618414</v>
      </c>
      <c r="R44" s="35"/>
      <c r="S44" s="35">
        <f t="shared" si="1"/>
        <v>-31347583</v>
      </c>
    </row>
    <row r="45" spans="2:19">
      <c r="B45" s="25" t="s">
        <v>365</v>
      </c>
      <c r="C45" s="306" t="s">
        <v>180</v>
      </c>
      <c r="D45" s="307"/>
      <c r="E45" s="35">
        <v>0</v>
      </c>
      <c r="F45" s="307"/>
      <c r="G45" s="35">
        <v>0</v>
      </c>
      <c r="H45" s="25"/>
      <c r="I45" s="35">
        <v>0</v>
      </c>
      <c r="J45" s="307"/>
      <c r="K45" s="35">
        <f t="shared" si="0"/>
        <v>0</v>
      </c>
      <c r="L45" s="35"/>
      <c r="M45" s="25">
        <v>894775</v>
      </c>
      <c r="N45" s="35"/>
      <c r="O45" s="35">
        <v>40191532159</v>
      </c>
      <c r="P45" s="307"/>
      <c r="Q45" s="35">
        <v>-50827711602</v>
      </c>
      <c r="R45" s="35"/>
      <c r="S45" s="35">
        <f t="shared" si="1"/>
        <v>-10636179443</v>
      </c>
    </row>
    <row r="46" spans="2:19">
      <c r="B46" s="25" t="s">
        <v>364</v>
      </c>
      <c r="C46" s="306" t="s">
        <v>210</v>
      </c>
      <c r="D46" s="307"/>
      <c r="E46" s="35">
        <v>0</v>
      </c>
      <c r="F46" s="307"/>
      <c r="G46" s="35">
        <v>0</v>
      </c>
      <c r="H46" s="25"/>
      <c r="I46" s="35">
        <v>0</v>
      </c>
      <c r="J46" s="307"/>
      <c r="K46" s="35">
        <f t="shared" si="0"/>
        <v>0</v>
      </c>
      <c r="L46" s="35"/>
      <c r="M46" s="25">
        <v>14373</v>
      </c>
      <c r="N46" s="35"/>
      <c r="O46" s="35">
        <v>608185163</v>
      </c>
      <c r="P46" s="307"/>
      <c r="Q46" s="35">
        <v>-760942138</v>
      </c>
      <c r="R46" s="35"/>
      <c r="S46" s="35">
        <f t="shared" si="1"/>
        <v>-152756975</v>
      </c>
    </row>
    <row r="47" spans="2:19" s="140" customFormat="1">
      <c r="B47" s="142" t="s">
        <v>363</v>
      </c>
      <c r="C47" s="306" t="s">
        <v>500</v>
      </c>
      <c r="D47" s="307"/>
      <c r="E47" s="35">
        <v>0</v>
      </c>
      <c r="F47" s="307"/>
      <c r="G47" s="35">
        <v>0</v>
      </c>
      <c r="H47" s="25"/>
      <c r="I47" s="35">
        <v>0</v>
      </c>
      <c r="J47" s="307"/>
      <c r="K47" s="35">
        <f t="shared" si="0"/>
        <v>0</v>
      </c>
      <c r="L47" s="35"/>
      <c r="M47" s="25">
        <v>9219</v>
      </c>
      <c r="N47" s="35"/>
      <c r="O47" s="35">
        <v>275978316</v>
      </c>
      <c r="P47" s="307"/>
      <c r="Q47" s="35">
        <v>-313140899</v>
      </c>
      <c r="R47" s="35"/>
      <c r="S47" s="35">
        <f t="shared" si="1"/>
        <v>-37162583</v>
      </c>
    </row>
    <row r="48" spans="2:19">
      <c r="B48" s="25" t="s">
        <v>362</v>
      </c>
      <c r="C48" s="306" t="s">
        <v>470</v>
      </c>
      <c r="D48" s="307"/>
      <c r="E48" s="35">
        <v>0</v>
      </c>
      <c r="F48" s="307"/>
      <c r="G48" s="35">
        <v>0</v>
      </c>
      <c r="H48" s="25"/>
      <c r="I48" s="35">
        <v>0</v>
      </c>
      <c r="J48" s="307"/>
      <c r="K48" s="35">
        <f t="shared" si="0"/>
        <v>0</v>
      </c>
      <c r="L48" s="35"/>
      <c r="M48" s="25">
        <v>269327</v>
      </c>
      <c r="N48" s="35"/>
      <c r="O48" s="35">
        <v>1634610790</v>
      </c>
      <c r="P48" s="307"/>
      <c r="Q48" s="35">
        <v>-1930731510</v>
      </c>
      <c r="R48" s="35"/>
      <c r="S48" s="35">
        <f t="shared" si="1"/>
        <v>-296120720</v>
      </c>
    </row>
    <row r="49" spans="2:19">
      <c r="B49" s="25" t="s">
        <v>361</v>
      </c>
      <c r="C49" s="306" t="s">
        <v>543</v>
      </c>
      <c r="D49" s="307"/>
      <c r="E49" s="35">
        <v>0</v>
      </c>
      <c r="F49" s="307"/>
      <c r="G49" s="35">
        <v>0</v>
      </c>
      <c r="H49" s="25"/>
      <c r="I49" s="35">
        <v>0</v>
      </c>
      <c r="J49" s="307"/>
      <c r="K49" s="35">
        <f t="shared" si="0"/>
        <v>0</v>
      </c>
      <c r="L49" s="35"/>
      <c r="M49" s="25">
        <v>4228</v>
      </c>
      <c r="N49" s="35"/>
      <c r="O49" s="35">
        <v>500661974</v>
      </c>
      <c r="P49" s="307"/>
      <c r="Q49" s="35">
        <v>-481655722</v>
      </c>
      <c r="R49" s="35"/>
      <c r="S49" s="35">
        <f t="shared" si="1"/>
        <v>19006252</v>
      </c>
    </row>
    <row r="50" spans="2:19">
      <c r="B50" s="25" t="s">
        <v>360</v>
      </c>
      <c r="C50" s="306" t="s">
        <v>178</v>
      </c>
      <c r="D50" s="307"/>
      <c r="E50" s="35">
        <v>1300000</v>
      </c>
      <c r="F50" s="307"/>
      <c r="G50" s="35">
        <v>20417787000</v>
      </c>
      <c r="H50" s="25"/>
      <c r="I50" s="35">
        <v>-20953597086</v>
      </c>
      <c r="J50" s="307"/>
      <c r="K50" s="35">
        <f t="shared" si="0"/>
        <v>-535810086</v>
      </c>
      <c r="L50" s="35"/>
      <c r="M50" s="25">
        <v>1923258</v>
      </c>
      <c r="N50" s="35"/>
      <c r="O50" s="35">
        <v>29899482516</v>
      </c>
      <c r="P50" s="307"/>
      <c r="Q50" s="35">
        <v>-31019804797</v>
      </c>
      <c r="R50" s="35"/>
      <c r="S50" s="35">
        <f t="shared" si="1"/>
        <v>-1120322281</v>
      </c>
    </row>
    <row r="51" spans="2:19" s="140" customFormat="1">
      <c r="B51" s="142" t="s">
        <v>455</v>
      </c>
      <c r="C51" s="306" t="s">
        <v>173</v>
      </c>
      <c r="D51" s="307"/>
      <c r="E51" s="35">
        <v>0</v>
      </c>
      <c r="F51" s="307"/>
      <c r="G51" s="35">
        <v>0</v>
      </c>
      <c r="H51" s="25"/>
      <c r="I51" s="35">
        <v>0</v>
      </c>
      <c r="J51" s="307"/>
      <c r="K51" s="35">
        <f t="shared" si="0"/>
        <v>0</v>
      </c>
      <c r="L51" s="35"/>
      <c r="M51" s="25">
        <v>182650</v>
      </c>
      <c r="N51" s="35"/>
      <c r="O51" s="35">
        <v>2902084032</v>
      </c>
      <c r="P51" s="307"/>
      <c r="Q51" s="35">
        <v>-2998162882</v>
      </c>
      <c r="R51" s="35"/>
      <c r="S51" s="35">
        <f t="shared" si="1"/>
        <v>-96078850</v>
      </c>
    </row>
    <row r="52" spans="2:19">
      <c r="B52" s="25" t="s">
        <v>359</v>
      </c>
      <c r="C52" s="306" t="s">
        <v>228</v>
      </c>
      <c r="D52" s="307"/>
      <c r="E52" s="35">
        <v>1131647</v>
      </c>
      <c r="F52" s="307"/>
      <c r="G52" s="35">
        <v>17103820109</v>
      </c>
      <c r="H52" s="25"/>
      <c r="I52" s="35">
        <v>-12911262254</v>
      </c>
      <c r="J52" s="307"/>
      <c r="K52" s="35">
        <f t="shared" si="0"/>
        <v>4192557855</v>
      </c>
      <c r="L52" s="35"/>
      <c r="M52" s="25">
        <v>1258920</v>
      </c>
      <c r="N52" s="35"/>
      <c r="O52" s="35">
        <v>18637383786</v>
      </c>
      <c r="P52" s="307"/>
      <c r="Q52" s="35">
        <v>-14351937658</v>
      </c>
      <c r="R52" s="35"/>
      <c r="S52" s="35">
        <f t="shared" si="1"/>
        <v>4285446128</v>
      </c>
    </row>
    <row r="53" spans="2:19">
      <c r="B53" s="25" t="s">
        <v>358</v>
      </c>
      <c r="C53" s="306" t="s">
        <v>222</v>
      </c>
      <c r="D53" s="307"/>
      <c r="E53" s="35">
        <v>0</v>
      </c>
      <c r="F53" s="307"/>
      <c r="G53" s="35">
        <v>0</v>
      </c>
      <c r="H53" s="25"/>
      <c r="I53" s="35">
        <v>0</v>
      </c>
      <c r="J53" s="307"/>
      <c r="K53" s="35">
        <f t="shared" si="0"/>
        <v>0</v>
      </c>
      <c r="L53" s="35"/>
      <c r="M53" s="25">
        <v>250828</v>
      </c>
      <c r="N53" s="35"/>
      <c r="O53" s="35">
        <v>4216597029</v>
      </c>
      <c r="P53" s="307"/>
      <c r="Q53" s="35">
        <v>-4757407522</v>
      </c>
      <c r="R53" s="35"/>
      <c r="S53" s="35">
        <f t="shared" si="1"/>
        <v>-540810493</v>
      </c>
    </row>
    <row r="54" spans="2:19">
      <c r="B54" s="25" t="s">
        <v>357</v>
      </c>
      <c r="C54" s="306" t="s">
        <v>223</v>
      </c>
      <c r="D54" s="307"/>
      <c r="E54" s="35">
        <v>0</v>
      </c>
      <c r="F54" s="307"/>
      <c r="G54" s="35">
        <v>0</v>
      </c>
      <c r="H54" s="25"/>
      <c r="I54" s="35">
        <v>0</v>
      </c>
      <c r="J54" s="307"/>
      <c r="K54" s="35">
        <f t="shared" si="0"/>
        <v>0</v>
      </c>
      <c r="L54" s="35"/>
      <c r="M54" s="25">
        <v>812584</v>
      </c>
      <c r="N54" s="35"/>
      <c r="O54" s="35">
        <v>7407924057</v>
      </c>
      <c r="P54" s="307"/>
      <c r="Q54" s="35">
        <v>-6528623158</v>
      </c>
      <c r="R54" s="35"/>
      <c r="S54" s="35">
        <f t="shared" si="1"/>
        <v>879300899</v>
      </c>
    </row>
    <row r="55" spans="2:19">
      <c r="B55" s="25" t="s">
        <v>356</v>
      </c>
      <c r="C55" s="306" t="s">
        <v>213</v>
      </c>
      <c r="D55" s="307"/>
      <c r="E55" s="35">
        <v>0</v>
      </c>
      <c r="F55" s="307"/>
      <c r="G55" s="35">
        <v>0</v>
      </c>
      <c r="H55" s="25"/>
      <c r="I55" s="35">
        <v>0</v>
      </c>
      <c r="J55" s="307"/>
      <c r="K55" s="35">
        <f t="shared" si="0"/>
        <v>0</v>
      </c>
      <c r="L55" s="35"/>
      <c r="M55" s="25">
        <v>944167</v>
      </c>
      <c r="N55" s="35"/>
      <c r="O55" s="35">
        <v>5374624870</v>
      </c>
      <c r="P55" s="307"/>
      <c r="Q55" s="35">
        <v>-8568406968</v>
      </c>
      <c r="R55" s="35"/>
      <c r="S55" s="35">
        <f t="shared" si="1"/>
        <v>-3193782098</v>
      </c>
    </row>
    <row r="56" spans="2:19">
      <c r="B56" s="25" t="s">
        <v>355</v>
      </c>
      <c r="C56" s="306" t="s">
        <v>200</v>
      </c>
      <c r="D56" s="307"/>
      <c r="E56" s="35">
        <v>0</v>
      </c>
      <c r="F56" s="307"/>
      <c r="G56" s="35">
        <v>0</v>
      </c>
      <c r="H56" s="25"/>
      <c r="I56" s="35">
        <v>0</v>
      </c>
      <c r="J56" s="307"/>
      <c r="K56" s="35">
        <f t="shared" si="0"/>
        <v>0</v>
      </c>
      <c r="L56" s="35"/>
      <c r="M56" s="25">
        <v>444744</v>
      </c>
      <c r="N56" s="35"/>
      <c r="O56" s="35">
        <v>6035568859</v>
      </c>
      <c r="P56" s="307"/>
      <c r="Q56" s="35">
        <v>-6497684229</v>
      </c>
      <c r="R56" s="35"/>
      <c r="S56" s="35">
        <f t="shared" si="1"/>
        <v>-462115370</v>
      </c>
    </row>
    <row r="57" spans="2:19">
      <c r="B57" s="25" t="s">
        <v>354</v>
      </c>
      <c r="C57" s="306" t="s">
        <v>484</v>
      </c>
      <c r="D57" s="307"/>
      <c r="E57" s="35">
        <v>0</v>
      </c>
      <c r="F57" s="307"/>
      <c r="G57" s="35">
        <v>0</v>
      </c>
      <c r="H57" s="25"/>
      <c r="I57" s="35">
        <v>0</v>
      </c>
      <c r="J57" s="307"/>
      <c r="K57" s="35">
        <f t="shared" si="0"/>
        <v>0</v>
      </c>
      <c r="L57" s="35"/>
      <c r="M57" s="25">
        <v>184336</v>
      </c>
      <c r="N57" s="35"/>
      <c r="O57" s="35">
        <v>6984348744</v>
      </c>
      <c r="P57" s="307"/>
      <c r="Q57" s="35">
        <v>-6995593662</v>
      </c>
      <c r="R57" s="35"/>
      <c r="S57" s="35">
        <f t="shared" si="1"/>
        <v>-11244918</v>
      </c>
    </row>
    <row r="58" spans="2:19">
      <c r="B58" s="25" t="s">
        <v>353</v>
      </c>
      <c r="C58" s="306" t="s">
        <v>140</v>
      </c>
      <c r="D58" s="307"/>
      <c r="E58" s="35">
        <v>0</v>
      </c>
      <c r="F58" s="307"/>
      <c r="G58" s="35">
        <v>0</v>
      </c>
      <c r="H58" s="25"/>
      <c r="I58" s="35">
        <v>0</v>
      </c>
      <c r="J58" s="307"/>
      <c r="K58" s="35">
        <f t="shared" si="0"/>
        <v>0</v>
      </c>
      <c r="L58" s="35"/>
      <c r="M58" s="25">
        <v>1177620</v>
      </c>
      <c r="N58" s="35"/>
      <c r="O58" s="35">
        <v>3035707240</v>
      </c>
      <c r="P58" s="307"/>
      <c r="Q58" s="35">
        <v>-3234736655</v>
      </c>
      <c r="R58" s="35"/>
      <c r="S58" s="35">
        <f t="shared" si="1"/>
        <v>-199029415</v>
      </c>
    </row>
    <row r="59" spans="2:19">
      <c r="B59" s="25" t="s">
        <v>352</v>
      </c>
      <c r="C59" s="306" t="s">
        <v>501</v>
      </c>
      <c r="D59" s="307"/>
      <c r="E59" s="35">
        <v>0</v>
      </c>
      <c r="F59" s="307"/>
      <c r="G59" s="35">
        <v>0</v>
      </c>
      <c r="H59" s="25"/>
      <c r="I59" s="35">
        <v>0</v>
      </c>
      <c r="J59" s="307"/>
      <c r="K59" s="35">
        <f t="shared" si="0"/>
        <v>0</v>
      </c>
      <c r="L59" s="35"/>
      <c r="M59" s="25">
        <v>580797</v>
      </c>
      <c r="N59" s="35"/>
      <c r="O59" s="35">
        <v>2119714416</v>
      </c>
      <c r="P59" s="307"/>
      <c r="Q59" s="35">
        <v>-2274491397</v>
      </c>
      <c r="R59" s="35"/>
      <c r="S59" s="35">
        <f t="shared" si="1"/>
        <v>-154776981</v>
      </c>
    </row>
    <row r="60" spans="2:19" s="140" customFormat="1">
      <c r="B60" s="142" t="s">
        <v>469</v>
      </c>
      <c r="C60" s="306" t="s">
        <v>190</v>
      </c>
      <c r="D60" s="307"/>
      <c r="E60" s="35">
        <v>0</v>
      </c>
      <c r="F60" s="307"/>
      <c r="G60" s="35">
        <v>0</v>
      </c>
      <c r="H60" s="25"/>
      <c r="I60" s="35">
        <v>0</v>
      </c>
      <c r="J60" s="307"/>
      <c r="K60" s="35">
        <f t="shared" si="0"/>
        <v>0</v>
      </c>
      <c r="L60" s="35"/>
      <c r="M60" s="25">
        <v>3673323</v>
      </c>
      <c r="N60" s="35"/>
      <c r="O60" s="35">
        <v>15295295574</v>
      </c>
      <c r="P60" s="307"/>
      <c r="Q60" s="35">
        <v>-15580279755</v>
      </c>
      <c r="R60" s="35"/>
      <c r="S60" s="35">
        <f t="shared" si="1"/>
        <v>-284984181</v>
      </c>
    </row>
    <row r="61" spans="2:19">
      <c r="B61" s="25" t="s">
        <v>351</v>
      </c>
      <c r="C61" s="306" t="s">
        <v>149</v>
      </c>
      <c r="D61" s="307"/>
      <c r="E61" s="35">
        <v>0</v>
      </c>
      <c r="F61" s="307"/>
      <c r="G61" s="35">
        <v>0</v>
      </c>
      <c r="H61" s="25"/>
      <c r="I61" s="35">
        <v>0</v>
      </c>
      <c r="J61" s="307"/>
      <c r="K61" s="35">
        <f t="shared" si="0"/>
        <v>0</v>
      </c>
      <c r="L61" s="35"/>
      <c r="M61" s="25">
        <v>1227143</v>
      </c>
      <c r="N61" s="35"/>
      <c r="O61" s="35">
        <v>8005881651</v>
      </c>
      <c r="P61" s="307"/>
      <c r="Q61" s="35">
        <v>-8463218155</v>
      </c>
      <c r="R61" s="35"/>
      <c r="S61" s="35">
        <f t="shared" si="1"/>
        <v>-457336504</v>
      </c>
    </row>
    <row r="62" spans="2:19">
      <c r="B62" s="25" t="s">
        <v>350</v>
      </c>
      <c r="C62" s="306" t="s">
        <v>502</v>
      </c>
      <c r="D62" s="307"/>
      <c r="E62" s="35">
        <v>0</v>
      </c>
      <c r="F62" s="307"/>
      <c r="G62" s="35">
        <v>0</v>
      </c>
      <c r="H62" s="25"/>
      <c r="I62" s="35">
        <v>0</v>
      </c>
      <c r="J62" s="307"/>
      <c r="K62" s="35">
        <f t="shared" si="0"/>
        <v>0</v>
      </c>
      <c r="L62" s="35"/>
      <c r="M62" s="25">
        <v>112893</v>
      </c>
      <c r="N62" s="35"/>
      <c r="O62" s="35">
        <v>432716327</v>
      </c>
      <c r="P62" s="307"/>
      <c r="Q62" s="35">
        <v>-530408031</v>
      </c>
      <c r="R62" s="35"/>
      <c r="S62" s="35">
        <f t="shared" si="1"/>
        <v>-97691704</v>
      </c>
    </row>
    <row r="63" spans="2:19">
      <c r="B63" s="25" t="s">
        <v>349</v>
      </c>
      <c r="C63" s="306" t="s">
        <v>92</v>
      </c>
      <c r="D63" s="307"/>
      <c r="E63" s="35">
        <v>0</v>
      </c>
      <c r="F63" s="307"/>
      <c r="G63" s="35">
        <v>0</v>
      </c>
      <c r="H63" s="25"/>
      <c r="I63" s="35">
        <v>0</v>
      </c>
      <c r="J63" s="307"/>
      <c r="K63" s="35">
        <f t="shared" si="0"/>
        <v>0</v>
      </c>
      <c r="L63" s="35"/>
      <c r="M63" s="25">
        <v>601129</v>
      </c>
      <c r="N63" s="35"/>
      <c r="O63" s="35">
        <v>5436513363</v>
      </c>
      <c r="P63" s="307"/>
      <c r="Q63" s="35">
        <v>-6659492914</v>
      </c>
      <c r="R63" s="35"/>
      <c r="S63" s="35">
        <f t="shared" si="1"/>
        <v>-1222979551</v>
      </c>
    </row>
    <row r="64" spans="2:19" s="140" customFormat="1">
      <c r="B64" s="142" t="s">
        <v>348</v>
      </c>
      <c r="C64" s="306" t="s">
        <v>503</v>
      </c>
      <c r="D64" s="307"/>
      <c r="E64" s="35">
        <v>0</v>
      </c>
      <c r="F64" s="307"/>
      <c r="G64" s="35">
        <v>0</v>
      </c>
      <c r="H64" s="25"/>
      <c r="I64" s="35">
        <v>0</v>
      </c>
      <c r="J64" s="307"/>
      <c r="K64" s="35">
        <f t="shared" si="0"/>
        <v>0</v>
      </c>
      <c r="L64" s="35"/>
      <c r="M64" s="25">
        <v>14843</v>
      </c>
      <c r="N64" s="35"/>
      <c r="O64" s="35">
        <v>273139766</v>
      </c>
      <c r="P64" s="307"/>
      <c r="Q64" s="35">
        <v>-278817810</v>
      </c>
      <c r="R64" s="35"/>
      <c r="S64" s="35">
        <f t="shared" si="1"/>
        <v>-5678044</v>
      </c>
    </row>
    <row r="65" spans="2:19">
      <c r="B65" s="25" t="s">
        <v>347</v>
      </c>
      <c r="C65" s="306" t="s">
        <v>476</v>
      </c>
      <c r="D65" s="307"/>
      <c r="E65" s="35">
        <v>0</v>
      </c>
      <c r="F65" s="307"/>
      <c r="G65" s="35">
        <v>0</v>
      </c>
      <c r="H65" s="25"/>
      <c r="I65" s="35">
        <v>0</v>
      </c>
      <c r="J65" s="307"/>
      <c r="K65" s="35">
        <f t="shared" si="0"/>
        <v>0</v>
      </c>
      <c r="L65" s="35"/>
      <c r="M65" s="25">
        <v>625599</v>
      </c>
      <c r="N65" s="35"/>
      <c r="O65" s="35">
        <v>2640048261</v>
      </c>
      <c r="P65" s="307"/>
      <c r="Q65" s="35">
        <v>-2853380585</v>
      </c>
      <c r="R65" s="35"/>
      <c r="S65" s="35">
        <f t="shared" si="1"/>
        <v>-213332324</v>
      </c>
    </row>
    <row r="66" spans="2:19">
      <c r="B66" s="25" t="s">
        <v>346</v>
      </c>
      <c r="C66" s="306" t="s">
        <v>504</v>
      </c>
      <c r="D66" s="307"/>
      <c r="E66" s="35">
        <v>0</v>
      </c>
      <c r="F66" s="307"/>
      <c r="G66" s="35">
        <v>0</v>
      </c>
      <c r="H66" s="25"/>
      <c r="I66" s="35">
        <v>0</v>
      </c>
      <c r="J66" s="307"/>
      <c r="K66" s="35">
        <f t="shared" si="0"/>
        <v>0</v>
      </c>
      <c r="L66" s="35"/>
      <c r="M66" s="25">
        <v>900000</v>
      </c>
      <c r="N66" s="35"/>
      <c r="O66" s="35">
        <v>27437177456</v>
      </c>
      <c r="P66" s="307"/>
      <c r="Q66" s="35">
        <v>-17515890000</v>
      </c>
      <c r="R66" s="35"/>
      <c r="S66" s="35">
        <f t="shared" si="1"/>
        <v>9921287456</v>
      </c>
    </row>
    <row r="67" spans="2:19" s="140" customFormat="1">
      <c r="B67" s="142" t="s">
        <v>345</v>
      </c>
      <c r="C67" s="306" t="s">
        <v>205</v>
      </c>
      <c r="D67" s="307"/>
      <c r="E67" s="35">
        <v>0</v>
      </c>
      <c r="F67" s="307"/>
      <c r="G67" s="35">
        <v>0</v>
      </c>
      <c r="H67" s="25"/>
      <c r="I67" s="35">
        <v>0</v>
      </c>
      <c r="J67" s="307"/>
      <c r="K67" s="35">
        <f t="shared" si="0"/>
        <v>0</v>
      </c>
      <c r="L67" s="35"/>
      <c r="M67" s="25">
        <v>1400311</v>
      </c>
      <c r="N67" s="35"/>
      <c r="O67" s="35">
        <v>28108405468</v>
      </c>
      <c r="P67" s="307"/>
      <c r="Q67" s="35">
        <v>-29403742273</v>
      </c>
      <c r="R67" s="35"/>
      <c r="S67" s="35">
        <f t="shared" si="1"/>
        <v>-1295336805</v>
      </c>
    </row>
    <row r="68" spans="2:19">
      <c r="B68" s="25" t="s">
        <v>344</v>
      </c>
      <c r="C68" s="306" t="s">
        <v>214</v>
      </c>
      <c r="D68" s="307"/>
      <c r="E68" s="35">
        <v>0</v>
      </c>
      <c r="F68" s="307"/>
      <c r="G68" s="35">
        <v>0</v>
      </c>
      <c r="H68" s="25"/>
      <c r="I68" s="35">
        <v>0</v>
      </c>
      <c r="J68" s="307"/>
      <c r="K68" s="35">
        <f t="shared" si="0"/>
        <v>0</v>
      </c>
      <c r="L68" s="35"/>
      <c r="M68" s="25">
        <v>2175776</v>
      </c>
      <c r="N68" s="35"/>
      <c r="O68" s="35">
        <v>4817211454</v>
      </c>
      <c r="P68" s="307"/>
      <c r="Q68" s="35">
        <v>-5282226926</v>
      </c>
      <c r="R68" s="35"/>
      <c r="S68" s="35">
        <f t="shared" si="1"/>
        <v>-465015472</v>
      </c>
    </row>
    <row r="69" spans="2:19">
      <c r="B69" s="25" t="s">
        <v>343</v>
      </c>
      <c r="C69" s="306" t="s">
        <v>125</v>
      </c>
      <c r="D69" s="307"/>
      <c r="E69" s="35">
        <v>0</v>
      </c>
      <c r="F69" s="307"/>
      <c r="G69" s="35">
        <v>0</v>
      </c>
      <c r="H69" s="25"/>
      <c r="I69" s="35">
        <v>0</v>
      </c>
      <c r="J69" s="307"/>
      <c r="K69" s="35">
        <f t="shared" si="0"/>
        <v>0</v>
      </c>
      <c r="L69" s="35"/>
      <c r="M69" s="25">
        <v>29074</v>
      </c>
      <c r="N69" s="35"/>
      <c r="O69" s="35">
        <v>166662902</v>
      </c>
      <c r="P69" s="307"/>
      <c r="Q69" s="35">
        <v>-174839881</v>
      </c>
      <c r="R69" s="35"/>
      <c r="S69" s="35">
        <f t="shared" si="1"/>
        <v>-8176979</v>
      </c>
    </row>
    <row r="70" spans="2:19">
      <c r="B70" s="25" t="s">
        <v>342</v>
      </c>
      <c r="C70" s="306" t="s">
        <v>432</v>
      </c>
      <c r="D70" s="307"/>
      <c r="E70" s="35">
        <v>0</v>
      </c>
      <c r="F70" s="307"/>
      <c r="G70" s="35">
        <v>0</v>
      </c>
      <c r="H70" s="25"/>
      <c r="I70" s="35">
        <v>0</v>
      </c>
      <c r="J70" s="307"/>
      <c r="K70" s="35">
        <f t="shared" si="0"/>
        <v>0</v>
      </c>
      <c r="L70" s="35"/>
      <c r="M70" s="25">
        <v>274581</v>
      </c>
      <c r="N70" s="35"/>
      <c r="O70" s="35">
        <v>802632593</v>
      </c>
      <c r="P70" s="307"/>
      <c r="Q70" s="35">
        <v>-862656116</v>
      </c>
      <c r="R70" s="35"/>
      <c r="S70" s="35">
        <f t="shared" si="1"/>
        <v>-60023523</v>
      </c>
    </row>
    <row r="71" spans="2:19">
      <c r="B71" s="25" t="s">
        <v>341</v>
      </c>
      <c r="C71" s="306" t="s">
        <v>101</v>
      </c>
      <c r="D71" s="307"/>
      <c r="E71" s="35">
        <v>0</v>
      </c>
      <c r="F71" s="307"/>
      <c r="G71" s="35">
        <v>0</v>
      </c>
      <c r="H71" s="25"/>
      <c r="I71" s="35">
        <v>0</v>
      </c>
      <c r="J71" s="307"/>
      <c r="K71" s="35">
        <f t="shared" si="0"/>
        <v>0</v>
      </c>
      <c r="L71" s="35"/>
      <c r="M71" s="25">
        <v>1314346</v>
      </c>
      <c r="N71" s="35"/>
      <c r="O71" s="35">
        <v>6982692636</v>
      </c>
      <c r="P71" s="307"/>
      <c r="Q71" s="35">
        <v>-7906328852</v>
      </c>
      <c r="R71" s="35"/>
      <c r="S71" s="35">
        <f t="shared" si="1"/>
        <v>-923636216</v>
      </c>
    </row>
    <row r="72" spans="2:19">
      <c r="B72" s="25" t="s">
        <v>340</v>
      </c>
      <c r="C72" s="306" t="s">
        <v>403</v>
      </c>
      <c r="D72" s="307"/>
      <c r="E72" s="35">
        <v>0</v>
      </c>
      <c r="F72" s="307"/>
      <c r="G72" s="35">
        <v>0</v>
      </c>
      <c r="H72" s="25"/>
      <c r="I72" s="35">
        <v>0</v>
      </c>
      <c r="J72" s="307"/>
      <c r="K72" s="35">
        <f t="shared" si="0"/>
        <v>0</v>
      </c>
      <c r="L72" s="35"/>
      <c r="M72" s="25">
        <v>2508210</v>
      </c>
      <c r="N72" s="35"/>
      <c r="O72" s="35">
        <v>9099376854</v>
      </c>
      <c r="P72" s="307"/>
      <c r="Q72" s="35">
        <v>-9736908841</v>
      </c>
      <c r="R72" s="35"/>
      <c r="S72" s="35">
        <f t="shared" si="1"/>
        <v>-637531987</v>
      </c>
    </row>
    <row r="73" spans="2:19">
      <c r="B73" s="25" t="s">
        <v>339</v>
      </c>
      <c r="C73" s="306" t="s">
        <v>127</v>
      </c>
      <c r="D73" s="307"/>
      <c r="E73" s="35">
        <v>0</v>
      </c>
      <c r="F73" s="307"/>
      <c r="G73" s="35">
        <v>0</v>
      </c>
      <c r="H73" s="25"/>
      <c r="I73" s="35">
        <v>0</v>
      </c>
      <c r="J73" s="307"/>
      <c r="K73" s="35">
        <f t="shared" ref="K73:K136" si="2">I73+G73</f>
        <v>0</v>
      </c>
      <c r="L73" s="35"/>
      <c r="M73" s="25">
        <v>90535</v>
      </c>
      <c r="N73" s="35"/>
      <c r="O73" s="35">
        <v>1411877676</v>
      </c>
      <c r="P73" s="307"/>
      <c r="Q73" s="35">
        <v>-1475117125</v>
      </c>
      <c r="R73" s="35"/>
      <c r="S73" s="35">
        <f t="shared" ref="S73:S136" si="3">O73+Q73</f>
        <v>-63239449</v>
      </c>
    </row>
    <row r="74" spans="2:19">
      <c r="B74" s="25" t="s">
        <v>338</v>
      </c>
      <c r="C74" s="306" t="s">
        <v>141</v>
      </c>
      <c r="D74" s="307"/>
      <c r="E74" s="35">
        <v>0</v>
      </c>
      <c r="F74" s="307"/>
      <c r="G74" s="35">
        <v>0</v>
      </c>
      <c r="H74" s="25"/>
      <c r="I74" s="35">
        <v>0</v>
      </c>
      <c r="J74" s="307"/>
      <c r="K74" s="35">
        <f t="shared" si="2"/>
        <v>0</v>
      </c>
      <c r="L74" s="35"/>
      <c r="M74" s="25">
        <v>509075</v>
      </c>
      <c r="N74" s="35"/>
      <c r="O74" s="35">
        <v>3249636603</v>
      </c>
      <c r="P74" s="307"/>
      <c r="Q74" s="35">
        <v>-3352201961</v>
      </c>
      <c r="R74" s="35"/>
      <c r="S74" s="35">
        <f t="shared" si="3"/>
        <v>-102565358</v>
      </c>
    </row>
    <row r="75" spans="2:19">
      <c r="B75" s="25" t="s">
        <v>337</v>
      </c>
      <c r="C75" s="306" t="s">
        <v>505</v>
      </c>
      <c r="D75" s="307"/>
      <c r="E75" s="35">
        <v>0</v>
      </c>
      <c r="F75" s="307"/>
      <c r="G75" s="35">
        <v>0</v>
      </c>
      <c r="H75" s="25"/>
      <c r="I75" s="35">
        <v>0</v>
      </c>
      <c r="J75" s="307"/>
      <c r="K75" s="35">
        <f t="shared" si="2"/>
        <v>0</v>
      </c>
      <c r="L75" s="35"/>
      <c r="M75" s="25">
        <v>1000000</v>
      </c>
      <c r="N75" s="35"/>
      <c r="O75" s="35">
        <v>52013600404</v>
      </c>
      <c r="P75" s="307"/>
      <c r="Q75" s="35">
        <v>-45841586394</v>
      </c>
      <c r="R75" s="35"/>
      <c r="S75" s="35">
        <f t="shared" si="3"/>
        <v>6172014010</v>
      </c>
    </row>
    <row r="76" spans="2:19">
      <c r="B76" s="25" t="s">
        <v>336</v>
      </c>
      <c r="C76" s="306" t="s">
        <v>544</v>
      </c>
      <c r="D76" s="307"/>
      <c r="E76" s="35">
        <v>0</v>
      </c>
      <c r="F76" s="307"/>
      <c r="G76" s="35">
        <v>0</v>
      </c>
      <c r="H76" s="25"/>
      <c r="I76" s="35">
        <v>0</v>
      </c>
      <c r="J76" s="307"/>
      <c r="K76" s="35">
        <f t="shared" si="2"/>
        <v>0</v>
      </c>
      <c r="L76" s="35"/>
      <c r="M76" s="25">
        <v>6021</v>
      </c>
      <c r="N76" s="35"/>
      <c r="O76" s="35">
        <v>49484332</v>
      </c>
      <c r="P76" s="307"/>
      <c r="Q76" s="35">
        <v>-50876131</v>
      </c>
      <c r="R76" s="35"/>
      <c r="S76" s="35">
        <f t="shared" si="3"/>
        <v>-1391799</v>
      </c>
    </row>
    <row r="77" spans="2:19">
      <c r="B77" s="25" t="s">
        <v>335</v>
      </c>
      <c r="C77" s="306" t="s">
        <v>545</v>
      </c>
      <c r="D77" s="307"/>
      <c r="E77" s="35">
        <v>0</v>
      </c>
      <c r="F77" s="307"/>
      <c r="G77" s="35">
        <v>0</v>
      </c>
      <c r="H77" s="25"/>
      <c r="I77" s="35">
        <v>0</v>
      </c>
      <c r="J77" s="307"/>
      <c r="K77" s="35">
        <f t="shared" si="2"/>
        <v>0</v>
      </c>
      <c r="L77" s="35"/>
      <c r="M77" s="25">
        <v>113599</v>
      </c>
      <c r="N77" s="35"/>
      <c r="O77" s="35">
        <v>262090897</v>
      </c>
      <c r="P77" s="307"/>
      <c r="Q77" s="35">
        <v>-289924956</v>
      </c>
      <c r="R77" s="35"/>
      <c r="S77" s="35">
        <f t="shared" si="3"/>
        <v>-27834059</v>
      </c>
    </row>
    <row r="78" spans="2:19">
      <c r="B78" s="25" t="s">
        <v>334</v>
      </c>
      <c r="C78" s="306" t="s">
        <v>177</v>
      </c>
      <c r="D78" s="307"/>
      <c r="E78" s="35">
        <v>0</v>
      </c>
      <c r="F78" s="307"/>
      <c r="G78" s="35">
        <v>0</v>
      </c>
      <c r="H78" s="25"/>
      <c r="I78" s="35">
        <v>0</v>
      </c>
      <c r="J78" s="307"/>
      <c r="K78" s="35">
        <f t="shared" si="2"/>
        <v>0</v>
      </c>
      <c r="L78" s="35"/>
      <c r="M78" s="25">
        <v>620251</v>
      </c>
      <c r="N78" s="35"/>
      <c r="O78" s="35">
        <v>17540671647</v>
      </c>
      <c r="P78" s="307"/>
      <c r="Q78" s="35">
        <v>-17224390894</v>
      </c>
      <c r="R78" s="35"/>
      <c r="S78" s="35">
        <f t="shared" si="3"/>
        <v>316280753</v>
      </c>
    </row>
    <row r="79" spans="2:19">
      <c r="B79" s="25" t="s">
        <v>333</v>
      </c>
      <c r="C79" s="306" t="s">
        <v>123</v>
      </c>
      <c r="D79" s="307"/>
      <c r="E79" s="35">
        <v>0</v>
      </c>
      <c r="F79" s="307"/>
      <c r="G79" s="35">
        <v>0</v>
      </c>
      <c r="H79" s="25"/>
      <c r="I79" s="35">
        <v>0</v>
      </c>
      <c r="J79" s="307"/>
      <c r="K79" s="35">
        <f t="shared" si="2"/>
        <v>0</v>
      </c>
      <c r="L79" s="35"/>
      <c r="M79" s="25">
        <v>726227</v>
      </c>
      <c r="N79" s="35"/>
      <c r="O79" s="35">
        <v>4312257238</v>
      </c>
      <c r="P79" s="307"/>
      <c r="Q79" s="35">
        <v>-4110381927</v>
      </c>
      <c r="R79" s="35"/>
      <c r="S79" s="35">
        <f t="shared" si="3"/>
        <v>201875311</v>
      </c>
    </row>
    <row r="80" spans="2:19">
      <c r="B80" s="25" t="s">
        <v>332</v>
      </c>
      <c r="C80" s="306" t="s">
        <v>168</v>
      </c>
      <c r="D80" s="307"/>
      <c r="E80" s="35">
        <v>0</v>
      </c>
      <c r="F80" s="307"/>
      <c r="G80" s="35">
        <v>0</v>
      </c>
      <c r="H80" s="25"/>
      <c r="I80" s="35">
        <v>0</v>
      </c>
      <c r="J80" s="307"/>
      <c r="K80" s="35">
        <f t="shared" si="2"/>
        <v>0</v>
      </c>
      <c r="L80" s="35"/>
      <c r="M80" s="25">
        <v>192796</v>
      </c>
      <c r="N80" s="35"/>
      <c r="O80" s="35">
        <v>3418230472</v>
      </c>
      <c r="P80" s="307"/>
      <c r="Q80" s="35">
        <v>-3342913014</v>
      </c>
      <c r="R80" s="35"/>
      <c r="S80" s="35">
        <f t="shared" si="3"/>
        <v>75317458</v>
      </c>
    </row>
    <row r="81" spans="2:19">
      <c r="B81" s="25" t="s">
        <v>419</v>
      </c>
      <c r="C81" s="306" t="s">
        <v>477</v>
      </c>
      <c r="D81" s="307"/>
      <c r="E81" s="35">
        <v>0</v>
      </c>
      <c r="F81" s="307"/>
      <c r="G81" s="35">
        <v>0</v>
      </c>
      <c r="H81" s="25"/>
      <c r="I81" s="35">
        <v>0</v>
      </c>
      <c r="J81" s="307"/>
      <c r="K81" s="35">
        <f t="shared" si="2"/>
        <v>0</v>
      </c>
      <c r="L81" s="35"/>
      <c r="M81" s="25">
        <v>128341</v>
      </c>
      <c r="N81" s="35"/>
      <c r="O81" s="35">
        <v>1950049443</v>
      </c>
      <c r="P81" s="307"/>
      <c r="Q81" s="35">
        <v>-1978713762</v>
      </c>
      <c r="R81" s="35"/>
      <c r="S81" s="35">
        <f t="shared" si="3"/>
        <v>-28664319</v>
      </c>
    </row>
    <row r="82" spans="2:19">
      <c r="B82" s="25" t="s">
        <v>331</v>
      </c>
      <c r="C82" s="306" t="s">
        <v>171</v>
      </c>
      <c r="D82" s="307"/>
      <c r="E82" s="35">
        <v>0</v>
      </c>
      <c r="F82" s="307"/>
      <c r="G82" s="35">
        <v>0</v>
      </c>
      <c r="H82" s="25"/>
      <c r="I82" s="35">
        <v>0</v>
      </c>
      <c r="J82" s="307"/>
      <c r="K82" s="35">
        <f t="shared" si="2"/>
        <v>0</v>
      </c>
      <c r="L82" s="35"/>
      <c r="M82" s="25">
        <v>4214741</v>
      </c>
      <c r="N82" s="35"/>
      <c r="O82" s="35">
        <v>66990037725</v>
      </c>
      <c r="P82" s="307"/>
      <c r="Q82" s="35">
        <v>-55484713381</v>
      </c>
      <c r="R82" s="35"/>
      <c r="S82" s="35">
        <f t="shared" si="3"/>
        <v>11505324344</v>
      </c>
    </row>
    <row r="83" spans="2:19">
      <c r="B83" s="25" t="s">
        <v>330</v>
      </c>
      <c r="C83" s="306" t="s">
        <v>138</v>
      </c>
      <c r="D83" s="307"/>
      <c r="E83" s="35">
        <v>0</v>
      </c>
      <c r="F83" s="307"/>
      <c r="G83" s="35">
        <v>0</v>
      </c>
      <c r="H83" s="25"/>
      <c r="I83" s="35">
        <v>0</v>
      </c>
      <c r="J83" s="307"/>
      <c r="K83" s="35">
        <f t="shared" si="2"/>
        <v>0</v>
      </c>
      <c r="L83" s="35"/>
      <c r="M83" s="25">
        <v>63098</v>
      </c>
      <c r="N83" s="35"/>
      <c r="O83" s="35">
        <v>1999606315</v>
      </c>
      <c r="P83" s="307"/>
      <c r="Q83" s="35">
        <v>-2087640498</v>
      </c>
      <c r="R83" s="35"/>
      <c r="S83" s="35">
        <f t="shared" si="3"/>
        <v>-88034183</v>
      </c>
    </row>
    <row r="84" spans="2:19">
      <c r="B84" s="25" t="s">
        <v>454</v>
      </c>
      <c r="C84" s="306" t="s">
        <v>485</v>
      </c>
      <c r="D84" s="307"/>
      <c r="E84" s="35">
        <v>0</v>
      </c>
      <c r="F84" s="307"/>
      <c r="G84" s="35">
        <v>0</v>
      </c>
      <c r="H84" s="25"/>
      <c r="I84" s="35">
        <v>0</v>
      </c>
      <c r="J84" s="307"/>
      <c r="K84" s="35">
        <f t="shared" si="2"/>
        <v>0</v>
      </c>
      <c r="L84" s="35"/>
      <c r="M84" s="25">
        <v>549438</v>
      </c>
      <c r="N84" s="35"/>
      <c r="O84" s="35">
        <v>1915828568</v>
      </c>
      <c r="P84" s="307"/>
      <c r="Q84" s="35">
        <v>-1804866511</v>
      </c>
      <c r="R84" s="35"/>
      <c r="S84" s="35">
        <f t="shared" si="3"/>
        <v>110962057</v>
      </c>
    </row>
    <row r="85" spans="2:19">
      <c r="B85" s="25" t="s">
        <v>329</v>
      </c>
      <c r="C85" s="306" t="s">
        <v>486</v>
      </c>
      <c r="D85" s="307"/>
      <c r="E85" s="35">
        <v>0</v>
      </c>
      <c r="F85" s="307"/>
      <c r="G85" s="35">
        <v>0</v>
      </c>
      <c r="H85" s="25"/>
      <c r="I85" s="35">
        <v>0</v>
      </c>
      <c r="J85" s="307"/>
      <c r="K85" s="35">
        <f t="shared" si="2"/>
        <v>0</v>
      </c>
      <c r="L85" s="35"/>
      <c r="M85" s="25">
        <v>1566</v>
      </c>
      <c r="N85" s="35"/>
      <c r="O85" s="35">
        <v>28316724</v>
      </c>
      <c r="P85" s="307"/>
      <c r="Q85" s="35">
        <v>-29427443</v>
      </c>
      <c r="R85" s="35"/>
      <c r="S85" s="35">
        <f t="shared" si="3"/>
        <v>-1110719</v>
      </c>
    </row>
    <row r="86" spans="2:19">
      <c r="B86" s="25" t="s">
        <v>453</v>
      </c>
      <c r="C86" s="306" t="s">
        <v>159</v>
      </c>
      <c r="D86" s="307"/>
      <c r="E86" s="35">
        <v>0</v>
      </c>
      <c r="F86" s="307"/>
      <c r="G86" s="35">
        <v>0</v>
      </c>
      <c r="H86" s="25"/>
      <c r="I86" s="35">
        <v>0</v>
      </c>
      <c r="J86" s="307"/>
      <c r="K86" s="35">
        <f t="shared" si="2"/>
        <v>0</v>
      </c>
      <c r="L86" s="35"/>
      <c r="M86" s="25">
        <v>1525</v>
      </c>
      <c r="N86" s="35"/>
      <c r="O86" s="35">
        <v>35661189</v>
      </c>
      <c r="P86" s="307"/>
      <c r="Q86" s="35">
        <v>-38667733</v>
      </c>
      <c r="R86" s="35"/>
      <c r="S86" s="35">
        <f t="shared" si="3"/>
        <v>-3006544</v>
      </c>
    </row>
    <row r="87" spans="2:19">
      <c r="B87" s="25" t="s">
        <v>452</v>
      </c>
      <c r="C87" s="306" t="s">
        <v>506</v>
      </c>
      <c r="D87" s="307"/>
      <c r="E87" s="35">
        <v>0</v>
      </c>
      <c r="F87" s="307"/>
      <c r="G87" s="35">
        <v>0</v>
      </c>
      <c r="H87" s="25"/>
      <c r="I87" s="35">
        <v>0</v>
      </c>
      <c r="J87" s="307"/>
      <c r="K87" s="35">
        <f t="shared" si="2"/>
        <v>0</v>
      </c>
      <c r="L87" s="35"/>
      <c r="M87" s="25">
        <v>331344</v>
      </c>
      <c r="N87" s="35"/>
      <c r="O87" s="35">
        <v>17660252967</v>
      </c>
      <c r="P87" s="307"/>
      <c r="Q87" s="35">
        <v>-15928581057</v>
      </c>
      <c r="R87" s="35"/>
      <c r="S87" s="35">
        <f t="shared" si="3"/>
        <v>1731671910</v>
      </c>
    </row>
    <row r="88" spans="2:19" s="140" customFormat="1">
      <c r="B88" s="142" t="s">
        <v>328</v>
      </c>
      <c r="C88" s="306" t="s">
        <v>433</v>
      </c>
      <c r="D88" s="307"/>
      <c r="E88" s="35">
        <v>0</v>
      </c>
      <c r="F88" s="307"/>
      <c r="G88" s="35">
        <v>0</v>
      </c>
      <c r="H88" s="25"/>
      <c r="I88" s="35">
        <v>0</v>
      </c>
      <c r="J88" s="307"/>
      <c r="K88" s="35">
        <f t="shared" si="2"/>
        <v>0</v>
      </c>
      <c r="L88" s="35"/>
      <c r="M88" s="25">
        <v>1728558</v>
      </c>
      <c r="N88" s="35"/>
      <c r="O88" s="35">
        <v>14107022140</v>
      </c>
      <c r="P88" s="307"/>
      <c r="Q88" s="35">
        <v>-16397108073</v>
      </c>
      <c r="R88" s="35"/>
      <c r="S88" s="35">
        <f t="shared" si="3"/>
        <v>-2290085933</v>
      </c>
    </row>
    <row r="89" spans="2:19">
      <c r="B89" s="25" t="s">
        <v>327</v>
      </c>
      <c r="C89" s="306" t="s">
        <v>130</v>
      </c>
      <c r="D89" s="307"/>
      <c r="E89" s="35">
        <v>0</v>
      </c>
      <c r="F89" s="307"/>
      <c r="G89" s="35">
        <v>0</v>
      </c>
      <c r="H89" s="25"/>
      <c r="I89" s="35">
        <v>0</v>
      </c>
      <c r="J89" s="307"/>
      <c r="K89" s="35">
        <f t="shared" si="2"/>
        <v>0</v>
      </c>
      <c r="L89" s="35"/>
      <c r="M89" s="25">
        <v>64909</v>
      </c>
      <c r="N89" s="35"/>
      <c r="O89" s="35">
        <v>681756923</v>
      </c>
      <c r="P89" s="307"/>
      <c r="Q89" s="35">
        <v>-725236177</v>
      </c>
      <c r="R89" s="35"/>
      <c r="S89" s="35">
        <f t="shared" si="3"/>
        <v>-43479254</v>
      </c>
    </row>
    <row r="90" spans="2:19">
      <c r="B90" s="25" t="s">
        <v>326</v>
      </c>
      <c r="C90" s="306" t="s">
        <v>233</v>
      </c>
      <c r="D90" s="307"/>
      <c r="E90" s="35">
        <v>0</v>
      </c>
      <c r="F90" s="307"/>
      <c r="G90" s="35">
        <v>0</v>
      </c>
      <c r="H90" s="25"/>
      <c r="I90" s="35">
        <v>0</v>
      </c>
      <c r="J90" s="307"/>
      <c r="K90" s="35">
        <f t="shared" si="2"/>
        <v>0</v>
      </c>
      <c r="L90" s="35"/>
      <c r="M90" s="25">
        <v>293748</v>
      </c>
      <c r="N90" s="35"/>
      <c r="O90" s="35">
        <v>5135015485</v>
      </c>
      <c r="P90" s="307"/>
      <c r="Q90" s="35">
        <v>-4647358404</v>
      </c>
      <c r="R90" s="35"/>
      <c r="S90" s="35">
        <f t="shared" si="3"/>
        <v>487657081</v>
      </c>
    </row>
    <row r="91" spans="2:19">
      <c r="B91" s="25" t="s">
        <v>325</v>
      </c>
      <c r="C91" s="306" t="s">
        <v>230</v>
      </c>
      <c r="D91" s="307"/>
      <c r="E91" s="35">
        <v>0</v>
      </c>
      <c r="F91" s="307"/>
      <c r="G91" s="35">
        <v>0</v>
      </c>
      <c r="H91" s="25"/>
      <c r="I91" s="35">
        <v>0</v>
      </c>
      <c r="J91" s="307"/>
      <c r="K91" s="35">
        <f t="shared" si="2"/>
        <v>0</v>
      </c>
      <c r="L91" s="35"/>
      <c r="M91" s="25">
        <v>311192</v>
      </c>
      <c r="N91" s="35"/>
      <c r="O91" s="35">
        <v>5794941818</v>
      </c>
      <c r="P91" s="307"/>
      <c r="Q91" s="35">
        <v>-6268218650</v>
      </c>
      <c r="R91" s="35"/>
      <c r="S91" s="35">
        <f t="shared" si="3"/>
        <v>-473276832</v>
      </c>
    </row>
    <row r="92" spans="2:19">
      <c r="B92" s="25" t="s">
        <v>324</v>
      </c>
      <c r="C92" s="306" t="s">
        <v>508</v>
      </c>
      <c r="D92" s="307"/>
      <c r="E92" s="35">
        <v>0</v>
      </c>
      <c r="F92" s="307"/>
      <c r="G92" s="35">
        <v>0</v>
      </c>
      <c r="H92" s="25"/>
      <c r="I92" s="35">
        <v>0</v>
      </c>
      <c r="J92" s="307"/>
      <c r="K92" s="35">
        <f t="shared" si="2"/>
        <v>0</v>
      </c>
      <c r="L92" s="35"/>
      <c r="M92" s="25">
        <v>25037</v>
      </c>
      <c r="N92" s="35"/>
      <c r="O92" s="35">
        <v>119625000</v>
      </c>
      <c r="P92" s="307"/>
      <c r="Q92" s="35">
        <v>-137564091</v>
      </c>
      <c r="R92" s="35"/>
      <c r="S92" s="35">
        <f t="shared" si="3"/>
        <v>-17939091</v>
      </c>
    </row>
    <row r="93" spans="2:19">
      <c r="B93" s="25" t="s">
        <v>323</v>
      </c>
      <c r="C93" s="306" t="s">
        <v>487</v>
      </c>
      <c r="D93" s="307"/>
      <c r="E93" s="35">
        <v>0</v>
      </c>
      <c r="F93" s="307"/>
      <c r="G93" s="35">
        <v>0</v>
      </c>
      <c r="H93" s="25"/>
      <c r="I93" s="35">
        <v>0</v>
      </c>
      <c r="J93" s="307"/>
      <c r="K93" s="35">
        <f t="shared" si="2"/>
        <v>0</v>
      </c>
      <c r="L93" s="35"/>
      <c r="M93" s="25">
        <v>252683</v>
      </c>
      <c r="N93" s="35"/>
      <c r="O93" s="35">
        <v>829063770</v>
      </c>
      <c r="P93" s="307"/>
      <c r="Q93" s="35">
        <v>-1425685019</v>
      </c>
      <c r="R93" s="35"/>
      <c r="S93" s="35">
        <f t="shared" si="3"/>
        <v>-596621249</v>
      </c>
    </row>
    <row r="94" spans="2:19">
      <c r="B94" s="25" t="s">
        <v>322</v>
      </c>
      <c r="C94" s="306" t="s">
        <v>402</v>
      </c>
      <c r="D94" s="307"/>
      <c r="E94" s="35">
        <v>0</v>
      </c>
      <c r="F94" s="307"/>
      <c r="G94" s="35">
        <v>0</v>
      </c>
      <c r="H94" s="25"/>
      <c r="I94" s="35">
        <v>0</v>
      </c>
      <c r="J94" s="307"/>
      <c r="K94" s="35">
        <f t="shared" si="2"/>
        <v>0</v>
      </c>
      <c r="L94" s="35"/>
      <c r="M94" s="25">
        <v>399708</v>
      </c>
      <c r="N94" s="35"/>
      <c r="O94" s="35">
        <v>2054143457</v>
      </c>
      <c r="P94" s="307"/>
      <c r="Q94" s="35">
        <v>-2502124655</v>
      </c>
      <c r="R94" s="35"/>
      <c r="S94" s="35">
        <f t="shared" si="3"/>
        <v>-447981198</v>
      </c>
    </row>
    <row r="95" spans="2:19">
      <c r="B95" s="25" t="s">
        <v>321</v>
      </c>
      <c r="C95" s="306" t="s">
        <v>172</v>
      </c>
      <c r="D95" s="307"/>
      <c r="E95" s="35">
        <v>0</v>
      </c>
      <c r="F95" s="307"/>
      <c r="G95" s="35">
        <v>0</v>
      </c>
      <c r="H95" s="25"/>
      <c r="I95" s="35">
        <v>0</v>
      </c>
      <c r="J95" s="307"/>
      <c r="K95" s="35">
        <f t="shared" si="2"/>
        <v>0</v>
      </c>
      <c r="L95" s="35"/>
      <c r="M95" s="25">
        <v>1779546</v>
      </c>
      <c r="N95" s="35"/>
      <c r="O95" s="35">
        <v>99832315246</v>
      </c>
      <c r="P95" s="307"/>
      <c r="Q95" s="35">
        <v>-106473485462</v>
      </c>
      <c r="R95" s="35"/>
      <c r="S95" s="35">
        <f t="shared" si="3"/>
        <v>-6641170216</v>
      </c>
    </row>
    <row r="96" spans="2:19">
      <c r="B96" s="25" t="s">
        <v>320</v>
      </c>
      <c r="C96" s="306" t="s">
        <v>434</v>
      </c>
      <c r="D96" s="307"/>
      <c r="E96" s="35">
        <v>0</v>
      </c>
      <c r="F96" s="307"/>
      <c r="G96" s="35">
        <v>0</v>
      </c>
      <c r="H96" s="25"/>
      <c r="I96" s="35">
        <v>0</v>
      </c>
      <c r="J96" s="307"/>
      <c r="K96" s="35">
        <f t="shared" si="2"/>
        <v>0</v>
      </c>
      <c r="L96" s="35"/>
      <c r="M96" s="25">
        <v>131320</v>
      </c>
      <c r="N96" s="35"/>
      <c r="O96" s="35">
        <v>1007488389</v>
      </c>
      <c r="P96" s="307"/>
      <c r="Q96" s="35">
        <v>-1141183766</v>
      </c>
      <c r="R96" s="35"/>
      <c r="S96" s="35">
        <f t="shared" si="3"/>
        <v>-133695377</v>
      </c>
    </row>
    <row r="97" spans="2:19">
      <c r="B97" s="25" t="s">
        <v>319</v>
      </c>
      <c r="C97" s="306" t="s">
        <v>460</v>
      </c>
      <c r="D97" s="307"/>
      <c r="E97" s="35">
        <v>0</v>
      </c>
      <c r="F97" s="307"/>
      <c r="G97" s="35">
        <v>0</v>
      </c>
      <c r="H97" s="25"/>
      <c r="I97" s="35">
        <v>0</v>
      </c>
      <c r="J97" s="307"/>
      <c r="K97" s="35">
        <f t="shared" si="2"/>
        <v>0</v>
      </c>
      <c r="L97" s="35"/>
      <c r="M97" s="25">
        <v>407390</v>
      </c>
      <c r="N97" s="35"/>
      <c r="O97" s="35">
        <v>1550993469</v>
      </c>
      <c r="P97" s="307"/>
      <c r="Q97" s="35">
        <v>-1696770178</v>
      </c>
      <c r="R97" s="35"/>
      <c r="S97" s="35">
        <f t="shared" si="3"/>
        <v>-145776709</v>
      </c>
    </row>
    <row r="98" spans="2:19">
      <c r="B98" s="25" t="s">
        <v>468</v>
      </c>
      <c r="C98" s="306" t="s">
        <v>112</v>
      </c>
      <c r="D98" s="307"/>
      <c r="E98" s="35">
        <v>0</v>
      </c>
      <c r="F98" s="307"/>
      <c r="G98" s="35">
        <v>0</v>
      </c>
      <c r="H98" s="25"/>
      <c r="I98" s="35">
        <v>0</v>
      </c>
      <c r="J98" s="307"/>
      <c r="K98" s="35">
        <f t="shared" si="2"/>
        <v>0</v>
      </c>
      <c r="L98" s="35"/>
      <c r="M98" s="25">
        <v>1135077</v>
      </c>
      <c r="N98" s="35"/>
      <c r="O98" s="35">
        <v>3874883732</v>
      </c>
      <c r="P98" s="307"/>
      <c r="Q98" s="35">
        <v>-3821023129</v>
      </c>
      <c r="R98" s="35"/>
      <c r="S98" s="35">
        <f t="shared" si="3"/>
        <v>53860603</v>
      </c>
    </row>
    <row r="99" spans="2:19" s="140" customFormat="1">
      <c r="B99" s="142" t="s">
        <v>318</v>
      </c>
      <c r="C99" s="306" t="s">
        <v>90</v>
      </c>
      <c r="D99" s="307"/>
      <c r="E99" s="35">
        <v>0</v>
      </c>
      <c r="F99" s="307"/>
      <c r="G99" s="35">
        <v>0</v>
      </c>
      <c r="H99" s="25"/>
      <c r="I99" s="35">
        <v>0</v>
      </c>
      <c r="J99" s="307"/>
      <c r="K99" s="35">
        <f t="shared" si="2"/>
        <v>0</v>
      </c>
      <c r="L99" s="35"/>
      <c r="M99" s="25">
        <v>2629500</v>
      </c>
      <c r="N99" s="35"/>
      <c r="O99" s="35">
        <v>13812999886</v>
      </c>
      <c r="P99" s="307"/>
      <c r="Q99" s="35">
        <v>-15363731259</v>
      </c>
      <c r="R99" s="35"/>
      <c r="S99" s="35">
        <f t="shared" si="3"/>
        <v>-1550731373</v>
      </c>
    </row>
    <row r="100" spans="2:19">
      <c r="B100" s="25" t="s">
        <v>317</v>
      </c>
      <c r="C100" s="306" t="s">
        <v>204</v>
      </c>
      <c r="D100" s="307"/>
      <c r="E100" s="35">
        <v>0</v>
      </c>
      <c r="F100" s="307"/>
      <c r="G100" s="35">
        <v>0</v>
      </c>
      <c r="H100" s="25"/>
      <c r="I100" s="35">
        <v>0</v>
      </c>
      <c r="J100" s="307"/>
      <c r="K100" s="35">
        <f t="shared" si="2"/>
        <v>0</v>
      </c>
      <c r="L100" s="35"/>
      <c r="M100" s="25">
        <v>656634</v>
      </c>
      <c r="N100" s="35"/>
      <c r="O100" s="35">
        <v>17198302500</v>
      </c>
      <c r="P100" s="307"/>
      <c r="Q100" s="35">
        <v>-15327398114</v>
      </c>
      <c r="R100" s="35"/>
      <c r="S100" s="35">
        <f t="shared" si="3"/>
        <v>1870904386</v>
      </c>
    </row>
    <row r="101" spans="2:19">
      <c r="B101" s="25" t="s">
        <v>316</v>
      </c>
      <c r="C101" s="306" t="s">
        <v>137</v>
      </c>
      <c r="D101" s="307"/>
      <c r="E101" s="35">
        <v>0</v>
      </c>
      <c r="F101" s="307"/>
      <c r="G101" s="35">
        <v>0</v>
      </c>
      <c r="H101" s="25"/>
      <c r="I101" s="35">
        <v>0</v>
      </c>
      <c r="J101" s="307"/>
      <c r="K101" s="35">
        <f t="shared" si="2"/>
        <v>0</v>
      </c>
      <c r="L101" s="35"/>
      <c r="M101" s="25">
        <v>404957</v>
      </c>
      <c r="N101" s="35"/>
      <c r="O101" s="35">
        <v>1775118296</v>
      </c>
      <c r="P101" s="307"/>
      <c r="Q101" s="35">
        <v>-1928370921</v>
      </c>
      <c r="R101" s="35"/>
      <c r="S101" s="35">
        <f t="shared" si="3"/>
        <v>-153252625</v>
      </c>
    </row>
    <row r="102" spans="2:19">
      <c r="B102" s="25" t="s">
        <v>410</v>
      </c>
      <c r="C102" s="306" t="s">
        <v>197</v>
      </c>
      <c r="D102" s="307"/>
      <c r="E102" s="35">
        <v>0</v>
      </c>
      <c r="F102" s="307"/>
      <c r="G102" s="35">
        <v>0</v>
      </c>
      <c r="H102" s="25"/>
      <c r="I102" s="35">
        <v>0</v>
      </c>
      <c r="J102" s="307"/>
      <c r="K102" s="35">
        <f t="shared" si="2"/>
        <v>0</v>
      </c>
      <c r="L102" s="35"/>
      <c r="M102" s="25">
        <v>318742</v>
      </c>
      <c r="N102" s="35"/>
      <c r="O102" s="35">
        <v>2215499810</v>
      </c>
      <c r="P102" s="307"/>
      <c r="Q102" s="35">
        <v>-2346363964</v>
      </c>
      <c r="R102" s="35"/>
      <c r="S102" s="35">
        <f t="shared" si="3"/>
        <v>-130864154</v>
      </c>
    </row>
    <row r="103" spans="2:19">
      <c r="B103" s="25" t="s">
        <v>315</v>
      </c>
      <c r="C103" s="306" t="s">
        <v>478</v>
      </c>
      <c r="D103" s="307"/>
      <c r="E103" s="35">
        <v>0</v>
      </c>
      <c r="F103" s="307"/>
      <c r="G103" s="35">
        <v>0</v>
      </c>
      <c r="H103" s="25"/>
      <c r="I103" s="35">
        <v>0</v>
      </c>
      <c r="J103" s="307"/>
      <c r="K103" s="35">
        <f t="shared" si="2"/>
        <v>0</v>
      </c>
      <c r="L103" s="35"/>
      <c r="M103" s="25">
        <v>8271076</v>
      </c>
      <c r="N103" s="35"/>
      <c r="O103" s="35">
        <v>9627125110</v>
      </c>
      <c r="P103" s="307"/>
      <c r="Q103" s="35">
        <v>-10836144973</v>
      </c>
      <c r="R103" s="35"/>
      <c r="S103" s="35">
        <f t="shared" si="3"/>
        <v>-1209019863</v>
      </c>
    </row>
    <row r="104" spans="2:19" s="140" customFormat="1">
      <c r="B104" s="142" t="s">
        <v>314</v>
      </c>
      <c r="C104" s="306" t="s">
        <v>195</v>
      </c>
      <c r="D104" s="307"/>
      <c r="E104" s="35">
        <v>0</v>
      </c>
      <c r="F104" s="307"/>
      <c r="G104" s="35">
        <v>0</v>
      </c>
      <c r="H104" s="25"/>
      <c r="I104" s="35">
        <v>0</v>
      </c>
      <c r="J104" s="307"/>
      <c r="K104" s="35">
        <f t="shared" si="2"/>
        <v>0</v>
      </c>
      <c r="L104" s="35"/>
      <c r="M104" s="25">
        <v>997597</v>
      </c>
      <c r="N104" s="35"/>
      <c r="O104" s="35">
        <v>4773235103</v>
      </c>
      <c r="P104" s="307"/>
      <c r="Q104" s="35">
        <v>-5063079275</v>
      </c>
      <c r="R104" s="35"/>
      <c r="S104" s="35">
        <f t="shared" si="3"/>
        <v>-289844172</v>
      </c>
    </row>
    <row r="105" spans="2:19">
      <c r="B105" s="25" t="s">
        <v>313</v>
      </c>
      <c r="C105" s="306" t="s">
        <v>488</v>
      </c>
      <c r="D105" s="307"/>
      <c r="E105" s="35">
        <v>0</v>
      </c>
      <c r="F105" s="307"/>
      <c r="G105" s="35">
        <v>0</v>
      </c>
      <c r="H105" s="25"/>
      <c r="I105" s="35">
        <v>0</v>
      </c>
      <c r="J105" s="307"/>
      <c r="K105" s="35">
        <f t="shared" si="2"/>
        <v>0</v>
      </c>
      <c r="L105" s="35"/>
      <c r="M105" s="25">
        <v>89832</v>
      </c>
      <c r="N105" s="35"/>
      <c r="O105" s="35">
        <v>220406034</v>
      </c>
      <c r="P105" s="307"/>
      <c r="Q105" s="35">
        <v>-289364453</v>
      </c>
      <c r="R105" s="35"/>
      <c r="S105" s="35">
        <f t="shared" si="3"/>
        <v>-68958419</v>
      </c>
    </row>
    <row r="106" spans="2:19" s="140" customFormat="1">
      <c r="B106" s="142" t="s">
        <v>412</v>
      </c>
      <c r="C106" s="306" t="s">
        <v>479</v>
      </c>
      <c r="D106" s="307"/>
      <c r="E106" s="35">
        <v>0</v>
      </c>
      <c r="F106" s="307"/>
      <c r="G106" s="35">
        <v>0</v>
      </c>
      <c r="H106" s="25"/>
      <c r="I106" s="35">
        <v>0</v>
      </c>
      <c r="J106" s="307"/>
      <c r="K106" s="35">
        <f t="shared" si="2"/>
        <v>0</v>
      </c>
      <c r="L106" s="35"/>
      <c r="M106" s="25">
        <v>221591</v>
      </c>
      <c r="N106" s="35"/>
      <c r="O106" s="35">
        <v>828723118</v>
      </c>
      <c r="P106" s="307"/>
      <c r="Q106" s="35">
        <v>-932837233</v>
      </c>
      <c r="R106" s="35"/>
      <c r="S106" s="35">
        <f t="shared" si="3"/>
        <v>-104114115</v>
      </c>
    </row>
    <row r="107" spans="2:19">
      <c r="B107" s="25" t="s">
        <v>451</v>
      </c>
      <c r="C107" s="306" t="s">
        <v>152</v>
      </c>
      <c r="D107" s="307"/>
      <c r="E107" s="35">
        <v>0</v>
      </c>
      <c r="F107" s="307"/>
      <c r="G107" s="35">
        <v>0</v>
      </c>
      <c r="H107" s="25"/>
      <c r="I107" s="35">
        <v>0</v>
      </c>
      <c r="J107" s="307"/>
      <c r="K107" s="35">
        <f t="shared" si="2"/>
        <v>0</v>
      </c>
      <c r="L107" s="35"/>
      <c r="M107" s="25">
        <v>451041</v>
      </c>
      <c r="N107" s="35"/>
      <c r="O107" s="35">
        <v>15417356001</v>
      </c>
      <c r="P107" s="307"/>
      <c r="Q107" s="35">
        <v>-15555249225</v>
      </c>
      <c r="R107" s="35"/>
      <c r="S107" s="35">
        <f t="shared" si="3"/>
        <v>-137893224</v>
      </c>
    </row>
    <row r="108" spans="2:19" s="140" customFormat="1">
      <c r="B108" s="142" t="s">
        <v>312</v>
      </c>
      <c r="C108" s="306" t="s">
        <v>154</v>
      </c>
      <c r="D108" s="307"/>
      <c r="E108" s="35">
        <v>0</v>
      </c>
      <c r="F108" s="307"/>
      <c r="G108" s="35">
        <v>0</v>
      </c>
      <c r="H108" s="25"/>
      <c r="I108" s="35">
        <v>0</v>
      </c>
      <c r="J108" s="307"/>
      <c r="K108" s="35">
        <f t="shared" si="2"/>
        <v>0</v>
      </c>
      <c r="L108" s="35"/>
      <c r="M108" s="25">
        <v>257655</v>
      </c>
      <c r="N108" s="35"/>
      <c r="O108" s="35">
        <v>1315588116</v>
      </c>
      <c r="P108" s="307"/>
      <c r="Q108" s="35">
        <v>-1522287935</v>
      </c>
      <c r="R108" s="35"/>
      <c r="S108" s="35">
        <f t="shared" si="3"/>
        <v>-206699819</v>
      </c>
    </row>
    <row r="109" spans="2:19">
      <c r="B109" s="25" t="s">
        <v>311</v>
      </c>
      <c r="C109" s="306" t="s">
        <v>118</v>
      </c>
      <c r="D109" s="307"/>
      <c r="E109" s="35">
        <v>0</v>
      </c>
      <c r="F109" s="307"/>
      <c r="G109" s="35">
        <v>0</v>
      </c>
      <c r="H109" s="25"/>
      <c r="I109" s="35">
        <v>0</v>
      </c>
      <c r="J109" s="307"/>
      <c r="K109" s="35">
        <f t="shared" si="2"/>
        <v>0</v>
      </c>
      <c r="L109" s="35"/>
      <c r="M109" s="25">
        <v>48488</v>
      </c>
      <c r="N109" s="35"/>
      <c r="O109" s="35">
        <v>849707169</v>
      </c>
      <c r="P109" s="307"/>
      <c r="Q109" s="35">
        <v>-943913621</v>
      </c>
      <c r="R109" s="35"/>
      <c r="S109" s="35">
        <f t="shared" si="3"/>
        <v>-94206452</v>
      </c>
    </row>
    <row r="110" spans="2:19">
      <c r="B110" s="25" t="s">
        <v>310</v>
      </c>
      <c r="C110" s="306" t="s">
        <v>187</v>
      </c>
      <c r="D110" s="307"/>
      <c r="E110" s="35">
        <v>0</v>
      </c>
      <c r="F110" s="307"/>
      <c r="G110" s="35">
        <v>0</v>
      </c>
      <c r="H110" s="25"/>
      <c r="I110" s="35">
        <v>0</v>
      </c>
      <c r="J110" s="307"/>
      <c r="K110" s="35">
        <f t="shared" si="2"/>
        <v>0</v>
      </c>
      <c r="L110" s="35"/>
      <c r="M110" s="25">
        <v>521546</v>
      </c>
      <c r="N110" s="35"/>
      <c r="O110" s="35">
        <v>11536095670</v>
      </c>
      <c r="P110" s="307"/>
      <c r="Q110" s="35">
        <v>-10253780083</v>
      </c>
      <c r="R110" s="35"/>
      <c r="S110" s="35">
        <f t="shared" si="3"/>
        <v>1282315587</v>
      </c>
    </row>
    <row r="111" spans="2:19">
      <c r="B111" s="25" t="s">
        <v>309</v>
      </c>
      <c r="C111" s="306" t="s">
        <v>489</v>
      </c>
      <c r="D111" s="307"/>
      <c r="E111" s="35">
        <v>0</v>
      </c>
      <c r="F111" s="307"/>
      <c r="G111" s="35">
        <v>0</v>
      </c>
      <c r="H111" s="25"/>
      <c r="I111" s="35">
        <v>0</v>
      </c>
      <c r="J111" s="307"/>
      <c r="K111" s="35">
        <f t="shared" si="2"/>
        <v>0</v>
      </c>
      <c r="L111" s="35"/>
      <c r="M111" s="25">
        <v>1183600</v>
      </c>
      <c r="N111" s="35"/>
      <c r="O111" s="35">
        <v>3955046354</v>
      </c>
      <c r="P111" s="307"/>
      <c r="Q111" s="35">
        <v>-4315286103</v>
      </c>
      <c r="R111" s="35"/>
      <c r="S111" s="35">
        <f t="shared" si="3"/>
        <v>-360239749</v>
      </c>
    </row>
    <row r="112" spans="2:19">
      <c r="B112" s="25" t="s">
        <v>308</v>
      </c>
      <c r="C112" s="306" t="s">
        <v>120</v>
      </c>
      <c r="D112" s="307"/>
      <c r="E112" s="35">
        <v>0</v>
      </c>
      <c r="F112" s="307"/>
      <c r="G112" s="35">
        <v>0</v>
      </c>
      <c r="H112" s="25"/>
      <c r="I112" s="35">
        <v>0</v>
      </c>
      <c r="J112" s="307"/>
      <c r="K112" s="35">
        <f t="shared" si="2"/>
        <v>0</v>
      </c>
      <c r="L112" s="35"/>
      <c r="M112" s="25">
        <v>12658</v>
      </c>
      <c r="N112" s="35"/>
      <c r="O112" s="35">
        <v>104844495</v>
      </c>
      <c r="P112" s="307"/>
      <c r="Q112" s="35">
        <v>-103192834</v>
      </c>
      <c r="R112" s="35"/>
      <c r="S112" s="35">
        <f t="shared" si="3"/>
        <v>1651661</v>
      </c>
    </row>
    <row r="113" spans="2:19">
      <c r="B113" s="25" t="s">
        <v>307</v>
      </c>
      <c r="C113" s="306" t="s">
        <v>480</v>
      </c>
      <c r="D113" s="307"/>
      <c r="E113" s="35">
        <v>0</v>
      </c>
      <c r="F113" s="307"/>
      <c r="G113" s="35">
        <v>0</v>
      </c>
      <c r="H113" s="25"/>
      <c r="I113" s="35">
        <v>0</v>
      </c>
      <c r="J113" s="307"/>
      <c r="K113" s="35">
        <f t="shared" si="2"/>
        <v>0</v>
      </c>
      <c r="L113" s="35"/>
      <c r="M113" s="25">
        <v>213189</v>
      </c>
      <c r="N113" s="35"/>
      <c r="O113" s="35">
        <v>1161735258</v>
      </c>
      <c r="P113" s="307"/>
      <c r="Q113" s="35">
        <v>-1196996775</v>
      </c>
      <c r="R113" s="35"/>
      <c r="S113" s="35">
        <f t="shared" si="3"/>
        <v>-35261517</v>
      </c>
    </row>
    <row r="114" spans="2:19">
      <c r="B114" s="25" t="s">
        <v>306</v>
      </c>
      <c r="C114" s="306" t="s">
        <v>151</v>
      </c>
      <c r="D114" s="307"/>
      <c r="E114" s="35">
        <v>0</v>
      </c>
      <c r="F114" s="307"/>
      <c r="G114" s="35">
        <v>0</v>
      </c>
      <c r="H114" s="25"/>
      <c r="I114" s="35">
        <v>0</v>
      </c>
      <c r="J114" s="307"/>
      <c r="K114" s="35">
        <f t="shared" si="2"/>
        <v>0</v>
      </c>
      <c r="L114" s="35"/>
      <c r="M114" s="25">
        <v>238544</v>
      </c>
      <c r="N114" s="35"/>
      <c r="O114" s="35">
        <v>3933018837</v>
      </c>
      <c r="P114" s="307"/>
      <c r="Q114" s="35">
        <v>-4501878112</v>
      </c>
      <c r="R114" s="35"/>
      <c r="S114" s="35">
        <f t="shared" si="3"/>
        <v>-568859275</v>
      </c>
    </row>
    <row r="115" spans="2:19">
      <c r="B115" s="25" t="s">
        <v>305</v>
      </c>
      <c r="C115" s="306" t="s">
        <v>150</v>
      </c>
      <c r="D115" s="307"/>
      <c r="E115" s="35">
        <v>0</v>
      </c>
      <c r="F115" s="307"/>
      <c r="G115" s="35">
        <v>0</v>
      </c>
      <c r="H115" s="25"/>
      <c r="I115" s="35">
        <v>0</v>
      </c>
      <c r="J115" s="307"/>
      <c r="K115" s="35">
        <f t="shared" si="2"/>
        <v>0</v>
      </c>
      <c r="L115" s="35"/>
      <c r="M115" s="25">
        <v>2103397</v>
      </c>
      <c r="N115" s="35"/>
      <c r="O115" s="35">
        <v>35547300350</v>
      </c>
      <c r="P115" s="307"/>
      <c r="Q115" s="35">
        <v>-44846096501</v>
      </c>
      <c r="R115" s="35"/>
      <c r="S115" s="35">
        <f t="shared" si="3"/>
        <v>-9298796151</v>
      </c>
    </row>
    <row r="116" spans="2:19">
      <c r="B116" s="25" t="s">
        <v>304</v>
      </c>
      <c r="C116" s="306" t="s">
        <v>509</v>
      </c>
      <c r="D116" s="307"/>
      <c r="E116" s="35">
        <v>0</v>
      </c>
      <c r="F116" s="307"/>
      <c r="G116" s="35">
        <v>0</v>
      </c>
      <c r="H116" s="25"/>
      <c r="I116" s="35">
        <v>0</v>
      </c>
      <c r="J116" s="307"/>
      <c r="K116" s="35">
        <f t="shared" si="2"/>
        <v>0</v>
      </c>
      <c r="L116" s="35"/>
      <c r="M116" s="25">
        <v>60209</v>
      </c>
      <c r="N116" s="35"/>
      <c r="O116" s="35">
        <v>612085468</v>
      </c>
      <c r="P116" s="307"/>
      <c r="Q116" s="35">
        <v>-758207615</v>
      </c>
      <c r="R116" s="35"/>
      <c r="S116" s="35">
        <f t="shared" si="3"/>
        <v>-146122147</v>
      </c>
    </row>
    <row r="117" spans="2:19">
      <c r="B117" s="25" t="s">
        <v>303</v>
      </c>
      <c r="C117" s="306" t="s">
        <v>435</v>
      </c>
      <c r="D117" s="307"/>
      <c r="E117" s="35">
        <v>0</v>
      </c>
      <c r="F117" s="307"/>
      <c r="G117" s="35">
        <v>0</v>
      </c>
      <c r="H117" s="25"/>
      <c r="I117" s="35">
        <v>0</v>
      </c>
      <c r="J117" s="307"/>
      <c r="K117" s="35">
        <f t="shared" si="2"/>
        <v>0</v>
      </c>
      <c r="L117" s="35"/>
      <c r="M117" s="25">
        <v>546066</v>
      </c>
      <c r="N117" s="35"/>
      <c r="O117" s="35">
        <v>3570864187</v>
      </c>
      <c r="P117" s="307"/>
      <c r="Q117" s="35">
        <v>-4234575924</v>
      </c>
      <c r="R117" s="35"/>
      <c r="S117" s="35">
        <f t="shared" si="3"/>
        <v>-663711737</v>
      </c>
    </row>
    <row r="118" spans="2:19">
      <c r="B118" s="25" t="s">
        <v>302</v>
      </c>
      <c r="C118" s="306" t="s">
        <v>129</v>
      </c>
      <c r="D118" s="307"/>
      <c r="E118" s="35">
        <v>0</v>
      </c>
      <c r="F118" s="307"/>
      <c r="G118" s="35">
        <v>0</v>
      </c>
      <c r="H118" s="25"/>
      <c r="I118" s="35">
        <v>0</v>
      </c>
      <c r="J118" s="307"/>
      <c r="K118" s="35">
        <f t="shared" si="2"/>
        <v>0</v>
      </c>
      <c r="L118" s="35"/>
      <c r="M118" s="25">
        <v>305269</v>
      </c>
      <c r="N118" s="35"/>
      <c r="O118" s="35">
        <v>2153675146</v>
      </c>
      <c r="P118" s="307"/>
      <c r="Q118" s="35">
        <v>-2386808351</v>
      </c>
      <c r="R118" s="35"/>
      <c r="S118" s="35">
        <f t="shared" si="3"/>
        <v>-233133205</v>
      </c>
    </row>
    <row r="119" spans="2:19">
      <c r="B119" s="25" t="s">
        <v>301</v>
      </c>
      <c r="C119" s="306" t="s">
        <v>226</v>
      </c>
      <c r="D119" s="307"/>
      <c r="E119" s="35">
        <v>0</v>
      </c>
      <c r="F119" s="307"/>
      <c r="G119" s="35">
        <v>0</v>
      </c>
      <c r="H119" s="25"/>
      <c r="I119" s="35">
        <v>0</v>
      </c>
      <c r="J119" s="307"/>
      <c r="K119" s="35">
        <f t="shared" si="2"/>
        <v>0</v>
      </c>
      <c r="L119" s="35"/>
      <c r="M119" s="25">
        <v>109758</v>
      </c>
      <c r="N119" s="35"/>
      <c r="O119" s="35">
        <v>616516793</v>
      </c>
      <c r="P119" s="307"/>
      <c r="Q119" s="35">
        <v>-651016855</v>
      </c>
      <c r="R119" s="35"/>
      <c r="S119" s="35">
        <f t="shared" si="3"/>
        <v>-34500062</v>
      </c>
    </row>
    <row r="120" spans="2:19">
      <c r="B120" s="25" t="s">
        <v>300</v>
      </c>
      <c r="C120" s="306" t="s">
        <v>116</v>
      </c>
      <c r="D120" s="307"/>
      <c r="E120" s="35">
        <v>1269564</v>
      </c>
      <c r="F120" s="307"/>
      <c r="G120" s="35">
        <v>22244001565</v>
      </c>
      <c r="H120" s="25"/>
      <c r="I120" s="35">
        <v>-22473018813</v>
      </c>
      <c r="J120" s="307"/>
      <c r="K120" s="35">
        <f t="shared" si="2"/>
        <v>-229017248</v>
      </c>
      <c r="L120" s="35"/>
      <c r="M120" s="25">
        <v>1587862</v>
      </c>
      <c r="N120" s="35"/>
      <c r="O120" s="35">
        <v>27488734065</v>
      </c>
      <c r="P120" s="307"/>
      <c r="Q120" s="35">
        <v>-28104492821</v>
      </c>
      <c r="R120" s="35"/>
      <c r="S120" s="35">
        <f t="shared" si="3"/>
        <v>-615758756</v>
      </c>
    </row>
    <row r="121" spans="2:19" s="140" customFormat="1">
      <c r="B121" s="142" t="s">
        <v>299</v>
      </c>
      <c r="C121" s="306" t="s">
        <v>227</v>
      </c>
      <c r="D121" s="307"/>
      <c r="E121" s="35">
        <v>68514</v>
      </c>
      <c r="F121" s="307"/>
      <c r="G121" s="35">
        <v>2022896009</v>
      </c>
      <c r="H121" s="25"/>
      <c r="I121" s="35">
        <v>-2307576568</v>
      </c>
      <c r="J121" s="307"/>
      <c r="K121" s="35">
        <f t="shared" si="2"/>
        <v>-284680559</v>
      </c>
      <c r="L121" s="35"/>
      <c r="M121" s="25">
        <v>908723</v>
      </c>
      <c r="N121" s="35"/>
      <c r="O121" s="35">
        <v>26475954051</v>
      </c>
      <c r="P121" s="307"/>
      <c r="Q121" s="35">
        <v>-30605617553</v>
      </c>
      <c r="R121" s="35"/>
      <c r="S121" s="35">
        <f t="shared" si="3"/>
        <v>-4129663502</v>
      </c>
    </row>
    <row r="122" spans="2:19">
      <c r="B122" s="25" t="s">
        <v>298</v>
      </c>
      <c r="C122" s="306" t="s">
        <v>117</v>
      </c>
      <c r="D122" s="307"/>
      <c r="E122" s="35">
        <v>0</v>
      </c>
      <c r="F122" s="307"/>
      <c r="G122" s="35">
        <v>0</v>
      </c>
      <c r="H122" s="25"/>
      <c r="I122" s="35">
        <v>0</v>
      </c>
      <c r="J122" s="307"/>
      <c r="K122" s="35">
        <f t="shared" si="2"/>
        <v>0</v>
      </c>
      <c r="L122" s="35"/>
      <c r="M122" s="25">
        <v>30617</v>
      </c>
      <c r="N122" s="35"/>
      <c r="O122" s="35">
        <v>438520642</v>
      </c>
      <c r="P122" s="307"/>
      <c r="Q122" s="35">
        <v>-467471108</v>
      </c>
      <c r="R122" s="35"/>
      <c r="S122" s="35">
        <f t="shared" si="3"/>
        <v>-28950466</v>
      </c>
    </row>
    <row r="123" spans="2:19">
      <c r="B123" s="25" t="s">
        <v>466</v>
      </c>
      <c r="C123" s="306" t="s">
        <v>461</v>
      </c>
      <c r="D123" s="307"/>
      <c r="E123" s="35">
        <v>0</v>
      </c>
      <c r="F123" s="307"/>
      <c r="G123" s="35">
        <v>0</v>
      </c>
      <c r="H123" s="25"/>
      <c r="I123" s="35">
        <v>0</v>
      </c>
      <c r="J123" s="307"/>
      <c r="K123" s="35">
        <f t="shared" si="2"/>
        <v>0</v>
      </c>
      <c r="L123" s="35"/>
      <c r="M123" s="25">
        <v>867789</v>
      </c>
      <c r="N123" s="35"/>
      <c r="O123" s="35">
        <v>19504275458</v>
      </c>
      <c r="P123" s="307"/>
      <c r="Q123" s="35">
        <v>-19162481444</v>
      </c>
      <c r="R123" s="35"/>
      <c r="S123" s="35">
        <f t="shared" si="3"/>
        <v>341794014</v>
      </c>
    </row>
    <row r="124" spans="2:19">
      <c r="B124" s="25" t="s">
        <v>450</v>
      </c>
      <c r="C124" s="306" t="s">
        <v>135</v>
      </c>
      <c r="D124" s="307"/>
      <c r="E124" s="35">
        <v>0</v>
      </c>
      <c r="F124" s="307"/>
      <c r="G124" s="35">
        <v>0</v>
      </c>
      <c r="H124" s="25"/>
      <c r="I124" s="35">
        <v>0</v>
      </c>
      <c r="J124" s="307"/>
      <c r="K124" s="35">
        <f t="shared" si="2"/>
        <v>0</v>
      </c>
      <c r="L124" s="35"/>
      <c r="M124" s="25">
        <v>23885</v>
      </c>
      <c r="N124" s="35"/>
      <c r="O124" s="35">
        <v>1389521524</v>
      </c>
      <c r="P124" s="307"/>
      <c r="Q124" s="35">
        <v>-1698196506</v>
      </c>
      <c r="R124" s="35"/>
      <c r="S124" s="35">
        <f t="shared" si="3"/>
        <v>-308674982</v>
      </c>
    </row>
    <row r="125" spans="2:19">
      <c r="B125" s="25" t="s">
        <v>297</v>
      </c>
      <c r="C125" s="306" t="s">
        <v>189</v>
      </c>
      <c r="D125" s="307"/>
      <c r="E125" s="35">
        <v>0</v>
      </c>
      <c r="F125" s="307"/>
      <c r="G125" s="35">
        <v>0</v>
      </c>
      <c r="H125" s="25"/>
      <c r="I125" s="35">
        <v>0</v>
      </c>
      <c r="J125" s="307"/>
      <c r="K125" s="35">
        <f t="shared" si="2"/>
        <v>0</v>
      </c>
      <c r="L125" s="35"/>
      <c r="M125" s="25">
        <v>56295</v>
      </c>
      <c r="N125" s="35"/>
      <c r="O125" s="35">
        <v>4842872913</v>
      </c>
      <c r="P125" s="307"/>
      <c r="Q125" s="35">
        <v>-5215326209</v>
      </c>
      <c r="R125" s="35"/>
      <c r="S125" s="35">
        <f t="shared" si="3"/>
        <v>-372453296</v>
      </c>
    </row>
    <row r="126" spans="2:19">
      <c r="B126" s="25" t="s">
        <v>409</v>
      </c>
      <c r="C126" s="306" t="s">
        <v>490</v>
      </c>
      <c r="D126" s="307"/>
      <c r="E126" s="35">
        <v>0</v>
      </c>
      <c r="F126" s="307"/>
      <c r="G126" s="35">
        <v>0</v>
      </c>
      <c r="H126" s="25"/>
      <c r="I126" s="35">
        <v>0</v>
      </c>
      <c r="J126" s="307"/>
      <c r="K126" s="35">
        <f t="shared" si="2"/>
        <v>0</v>
      </c>
      <c r="L126" s="35"/>
      <c r="M126" s="25">
        <v>182328</v>
      </c>
      <c r="N126" s="35"/>
      <c r="O126" s="35">
        <v>2722694371</v>
      </c>
      <c r="P126" s="307"/>
      <c r="Q126" s="35">
        <v>-2910276400</v>
      </c>
      <c r="R126" s="35"/>
      <c r="S126" s="35">
        <f t="shared" si="3"/>
        <v>-187582029</v>
      </c>
    </row>
    <row r="127" spans="2:19" s="140" customFormat="1">
      <c r="B127" s="142" t="s">
        <v>296</v>
      </c>
      <c r="C127" s="306" t="s">
        <v>491</v>
      </c>
      <c r="D127" s="307"/>
      <c r="E127" s="35">
        <v>0</v>
      </c>
      <c r="F127" s="307"/>
      <c r="G127" s="35">
        <v>0</v>
      </c>
      <c r="H127" s="25"/>
      <c r="I127" s="35">
        <v>0</v>
      </c>
      <c r="J127" s="307"/>
      <c r="K127" s="35">
        <f t="shared" si="2"/>
        <v>0</v>
      </c>
      <c r="L127" s="35"/>
      <c r="M127" s="25">
        <v>337091</v>
      </c>
      <c r="N127" s="35"/>
      <c r="O127" s="35">
        <v>5514728197</v>
      </c>
      <c r="P127" s="307"/>
      <c r="Q127" s="35">
        <v>-6037156604</v>
      </c>
      <c r="R127" s="35"/>
      <c r="S127" s="35">
        <f t="shared" si="3"/>
        <v>-522428407</v>
      </c>
    </row>
    <row r="128" spans="2:19">
      <c r="B128" s="25" t="s">
        <v>295</v>
      </c>
      <c r="C128" s="306" t="s">
        <v>102</v>
      </c>
      <c r="D128" s="307"/>
      <c r="E128" s="35">
        <v>1503129</v>
      </c>
      <c r="F128" s="307"/>
      <c r="G128" s="35">
        <v>41251793634</v>
      </c>
      <c r="H128" s="25"/>
      <c r="I128" s="35">
        <v>-45990366751</v>
      </c>
      <c r="J128" s="307"/>
      <c r="K128" s="35">
        <f t="shared" si="2"/>
        <v>-4738573117</v>
      </c>
      <c r="L128" s="35"/>
      <c r="M128" s="25">
        <v>3382141</v>
      </c>
      <c r="N128" s="35"/>
      <c r="O128" s="35">
        <v>97476090749</v>
      </c>
      <c r="P128" s="307"/>
      <c r="Q128" s="35">
        <v>-103556957576</v>
      </c>
      <c r="R128" s="35"/>
      <c r="S128" s="35">
        <f t="shared" si="3"/>
        <v>-6080866827</v>
      </c>
    </row>
    <row r="129" spans="2:19">
      <c r="B129" s="25" t="s">
        <v>294</v>
      </c>
      <c r="C129" s="306" t="s">
        <v>104</v>
      </c>
      <c r="D129" s="307"/>
      <c r="E129" s="35">
        <v>0</v>
      </c>
      <c r="F129" s="307"/>
      <c r="G129" s="35">
        <v>0</v>
      </c>
      <c r="H129" s="25"/>
      <c r="I129" s="35">
        <v>0</v>
      </c>
      <c r="J129" s="307"/>
      <c r="K129" s="35">
        <f t="shared" si="2"/>
        <v>0</v>
      </c>
      <c r="L129" s="35"/>
      <c r="M129" s="25">
        <v>304211</v>
      </c>
      <c r="N129" s="35"/>
      <c r="O129" s="35">
        <v>10267397177</v>
      </c>
      <c r="P129" s="307"/>
      <c r="Q129" s="35">
        <v>-12490454432</v>
      </c>
      <c r="R129" s="35"/>
      <c r="S129" s="35">
        <f t="shared" si="3"/>
        <v>-2223057255</v>
      </c>
    </row>
    <row r="130" spans="2:19">
      <c r="B130" s="25" t="s">
        <v>449</v>
      </c>
      <c r="C130" s="306" t="s">
        <v>492</v>
      </c>
      <c r="D130" s="307"/>
      <c r="E130" s="35">
        <v>0</v>
      </c>
      <c r="F130" s="307"/>
      <c r="G130" s="35">
        <v>0</v>
      </c>
      <c r="H130" s="25"/>
      <c r="I130" s="35">
        <v>0</v>
      </c>
      <c r="J130" s="307"/>
      <c r="K130" s="35">
        <f t="shared" si="2"/>
        <v>0</v>
      </c>
      <c r="L130" s="35"/>
      <c r="M130" s="25">
        <v>87810</v>
      </c>
      <c r="N130" s="35"/>
      <c r="O130" s="35">
        <v>2584051069</v>
      </c>
      <c r="P130" s="307"/>
      <c r="Q130" s="35">
        <v>-2398824084</v>
      </c>
      <c r="R130" s="35"/>
      <c r="S130" s="35">
        <f t="shared" si="3"/>
        <v>185226985</v>
      </c>
    </row>
    <row r="131" spans="2:19">
      <c r="B131" s="25" t="s">
        <v>293</v>
      </c>
      <c r="C131" s="306" t="s">
        <v>179</v>
      </c>
      <c r="D131" s="307"/>
      <c r="E131" s="35">
        <v>0</v>
      </c>
      <c r="F131" s="307"/>
      <c r="G131" s="35">
        <v>0</v>
      </c>
      <c r="H131" s="25"/>
      <c r="I131" s="35">
        <v>0</v>
      </c>
      <c r="J131" s="307"/>
      <c r="K131" s="35">
        <f t="shared" si="2"/>
        <v>0</v>
      </c>
      <c r="L131" s="35"/>
      <c r="M131" s="25">
        <v>395838</v>
      </c>
      <c r="N131" s="35"/>
      <c r="O131" s="35">
        <v>9012999412</v>
      </c>
      <c r="P131" s="307"/>
      <c r="Q131" s="35">
        <v>-9807528803</v>
      </c>
      <c r="R131" s="35"/>
      <c r="S131" s="35">
        <f t="shared" si="3"/>
        <v>-794529391</v>
      </c>
    </row>
    <row r="132" spans="2:19">
      <c r="B132" s="25" t="s">
        <v>292</v>
      </c>
      <c r="C132" s="306" t="s">
        <v>181</v>
      </c>
      <c r="D132" s="307"/>
      <c r="E132" s="35">
        <v>0</v>
      </c>
      <c r="F132" s="307"/>
      <c r="G132" s="35">
        <v>0</v>
      </c>
      <c r="H132" s="25"/>
      <c r="I132" s="35">
        <v>0</v>
      </c>
      <c r="J132" s="307"/>
      <c r="K132" s="35">
        <f t="shared" si="2"/>
        <v>0</v>
      </c>
      <c r="L132" s="35"/>
      <c r="M132" s="25">
        <v>42597</v>
      </c>
      <c r="N132" s="35"/>
      <c r="O132" s="35">
        <v>2430537556</v>
      </c>
      <c r="P132" s="307"/>
      <c r="Q132" s="35">
        <v>-2452654096</v>
      </c>
      <c r="R132" s="35"/>
      <c r="S132" s="35">
        <f t="shared" si="3"/>
        <v>-22116540</v>
      </c>
    </row>
    <row r="133" spans="2:19">
      <c r="B133" s="25" t="s">
        <v>291</v>
      </c>
      <c r="C133" s="306" t="s">
        <v>436</v>
      </c>
      <c r="D133" s="307"/>
      <c r="E133" s="35">
        <v>0</v>
      </c>
      <c r="F133" s="307"/>
      <c r="G133" s="35">
        <v>0</v>
      </c>
      <c r="H133" s="25"/>
      <c r="I133" s="35">
        <v>0</v>
      </c>
      <c r="J133" s="307"/>
      <c r="K133" s="35">
        <f t="shared" si="2"/>
        <v>0</v>
      </c>
      <c r="L133" s="35"/>
      <c r="M133" s="25">
        <v>131079</v>
      </c>
      <c r="N133" s="35"/>
      <c r="O133" s="35">
        <v>3369138508</v>
      </c>
      <c r="P133" s="307"/>
      <c r="Q133" s="35">
        <v>-3417141912</v>
      </c>
      <c r="R133" s="35"/>
      <c r="S133" s="35">
        <f t="shared" si="3"/>
        <v>-48003404</v>
      </c>
    </row>
    <row r="134" spans="2:19">
      <c r="B134" s="25" t="s">
        <v>290</v>
      </c>
      <c r="C134" s="306" t="s">
        <v>493</v>
      </c>
      <c r="D134" s="307"/>
      <c r="E134" s="35">
        <v>0</v>
      </c>
      <c r="F134" s="307"/>
      <c r="G134" s="35">
        <v>0</v>
      </c>
      <c r="H134" s="25"/>
      <c r="I134" s="35">
        <v>0</v>
      </c>
      <c r="J134" s="307"/>
      <c r="K134" s="35">
        <f t="shared" si="2"/>
        <v>0</v>
      </c>
      <c r="L134" s="35"/>
      <c r="M134" s="25">
        <v>106302</v>
      </c>
      <c r="N134" s="35"/>
      <c r="O134" s="35">
        <v>1561560801</v>
      </c>
      <c r="P134" s="307"/>
      <c r="Q134" s="35">
        <v>-1776623645</v>
      </c>
      <c r="R134" s="35"/>
      <c r="S134" s="35">
        <f t="shared" si="3"/>
        <v>-215062844</v>
      </c>
    </row>
    <row r="135" spans="2:19">
      <c r="B135" s="25" t="s">
        <v>289</v>
      </c>
      <c r="C135" s="306" t="s">
        <v>437</v>
      </c>
      <c r="D135" s="307"/>
      <c r="E135" s="35">
        <v>0</v>
      </c>
      <c r="F135" s="307"/>
      <c r="G135" s="35">
        <v>0</v>
      </c>
      <c r="H135" s="25"/>
      <c r="I135" s="35">
        <v>0</v>
      </c>
      <c r="J135" s="307"/>
      <c r="K135" s="35">
        <f t="shared" si="2"/>
        <v>0</v>
      </c>
      <c r="L135" s="35"/>
      <c r="M135" s="25">
        <v>128494</v>
      </c>
      <c r="N135" s="35"/>
      <c r="O135" s="35">
        <v>3085581510</v>
      </c>
      <c r="P135" s="307"/>
      <c r="Q135" s="35">
        <v>-2386428779</v>
      </c>
      <c r="R135" s="35"/>
      <c r="S135" s="35">
        <f t="shared" si="3"/>
        <v>699152731</v>
      </c>
    </row>
    <row r="136" spans="2:19">
      <c r="B136" s="25" t="s">
        <v>288</v>
      </c>
      <c r="C136" s="306" t="s">
        <v>207</v>
      </c>
      <c r="D136" s="307"/>
      <c r="E136" s="35">
        <v>0</v>
      </c>
      <c r="F136" s="307"/>
      <c r="G136" s="35">
        <v>0</v>
      </c>
      <c r="H136" s="25"/>
      <c r="I136" s="35">
        <v>0</v>
      </c>
      <c r="J136" s="307"/>
      <c r="K136" s="35">
        <f t="shared" si="2"/>
        <v>0</v>
      </c>
      <c r="L136" s="35"/>
      <c r="M136" s="25">
        <v>224105</v>
      </c>
      <c r="N136" s="35"/>
      <c r="O136" s="35">
        <v>1989177209</v>
      </c>
      <c r="P136" s="307"/>
      <c r="Q136" s="35">
        <v>-1938980475</v>
      </c>
      <c r="R136" s="35"/>
      <c r="S136" s="35">
        <f t="shared" si="3"/>
        <v>50196734</v>
      </c>
    </row>
    <row r="137" spans="2:19">
      <c r="B137" s="25" t="s">
        <v>465</v>
      </c>
      <c r="C137" s="306" t="s">
        <v>438</v>
      </c>
      <c r="D137" s="307"/>
      <c r="E137" s="35">
        <v>0</v>
      </c>
      <c r="F137" s="307"/>
      <c r="G137" s="35">
        <v>0</v>
      </c>
      <c r="H137" s="25"/>
      <c r="I137" s="35">
        <v>0</v>
      </c>
      <c r="J137" s="307"/>
      <c r="K137" s="35">
        <f t="shared" ref="K137:K200" si="4">I137+G137</f>
        <v>0</v>
      </c>
      <c r="L137" s="35"/>
      <c r="M137" s="25">
        <v>169180</v>
      </c>
      <c r="N137" s="35"/>
      <c r="O137" s="35">
        <v>608803802</v>
      </c>
      <c r="P137" s="307"/>
      <c r="Q137" s="35">
        <v>-784944404</v>
      </c>
      <c r="R137" s="35"/>
      <c r="S137" s="35">
        <f t="shared" ref="S137:S200" si="5">O137+Q137</f>
        <v>-176140602</v>
      </c>
    </row>
    <row r="138" spans="2:19">
      <c r="B138" s="25" t="s">
        <v>287</v>
      </c>
      <c r="C138" s="306" t="s">
        <v>510</v>
      </c>
      <c r="D138" s="307"/>
      <c r="E138" s="35">
        <v>0</v>
      </c>
      <c r="F138" s="307"/>
      <c r="G138" s="35">
        <v>0</v>
      </c>
      <c r="H138" s="25"/>
      <c r="I138" s="35">
        <v>0</v>
      </c>
      <c r="J138" s="307"/>
      <c r="K138" s="35">
        <f t="shared" si="4"/>
        <v>0</v>
      </c>
      <c r="L138" s="35"/>
      <c r="M138" s="25">
        <v>29080</v>
      </c>
      <c r="N138" s="35"/>
      <c r="O138" s="35">
        <v>42728895</v>
      </c>
      <c r="P138" s="307"/>
      <c r="Q138" s="35">
        <v>-41905433</v>
      </c>
      <c r="R138" s="35"/>
      <c r="S138" s="35">
        <f t="shared" si="5"/>
        <v>823462</v>
      </c>
    </row>
    <row r="139" spans="2:19">
      <c r="B139" s="25" t="s">
        <v>286</v>
      </c>
      <c r="C139" s="306" t="s">
        <v>221</v>
      </c>
      <c r="D139" s="307"/>
      <c r="E139" s="35">
        <v>0</v>
      </c>
      <c r="F139" s="307"/>
      <c r="G139" s="35">
        <v>0</v>
      </c>
      <c r="H139" s="25"/>
      <c r="I139" s="35">
        <v>0</v>
      </c>
      <c r="J139" s="307"/>
      <c r="K139" s="35">
        <f t="shared" si="4"/>
        <v>0</v>
      </c>
      <c r="L139" s="35"/>
      <c r="M139" s="25">
        <v>12969232</v>
      </c>
      <c r="N139" s="35"/>
      <c r="O139" s="35">
        <v>22331717369</v>
      </c>
      <c r="P139" s="307"/>
      <c r="Q139" s="35">
        <v>-22144308701</v>
      </c>
      <c r="R139" s="35"/>
      <c r="S139" s="35">
        <f t="shared" si="5"/>
        <v>187408668</v>
      </c>
    </row>
    <row r="140" spans="2:19">
      <c r="B140" s="25" t="s">
        <v>408</v>
      </c>
      <c r="C140" s="306" t="s">
        <v>209</v>
      </c>
      <c r="D140" s="307"/>
      <c r="E140" s="35">
        <v>3540000</v>
      </c>
      <c r="F140" s="307"/>
      <c r="G140" s="35">
        <v>19917183421</v>
      </c>
      <c r="H140" s="25"/>
      <c r="I140" s="35">
        <v>-19036806486</v>
      </c>
      <c r="J140" s="307"/>
      <c r="K140" s="35">
        <f t="shared" si="4"/>
        <v>880376935</v>
      </c>
      <c r="L140" s="35"/>
      <c r="M140" s="25">
        <v>5376087</v>
      </c>
      <c r="N140" s="35"/>
      <c r="O140" s="35">
        <v>29492082762</v>
      </c>
      <c r="P140" s="307"/>
      <c r="Q140" s="35">
        <v>-28863314159</v>
      </c>
      <c r="R140" s="35"/>
      <c r="S140" s="35">
        <f t="shared" si="5"/>
        <v>628768603</v>
      </c>
    </row>
    <row r="141" spans="2:19" s="140" customFormat="1">
      <c r="B141" s="142" t="s">
        <v>285</v>
      </c>
      <c r="C141" s="306" t="s">
        <v>188</v>
      </c>
      <c r="D141" s="307"/>
      <c r="E141" s="35">
        <v>0</v>
      </c>
      <c r="F141" s="307"/>
      <c r="G141" s="35">
        <v>0</v>
      </c>
      <c r="H141" s="25"/>
      <c r="I141" s="35">
        <v>0</v>
      </c>
      <c r="J141" s="307"/>
      <c r="K141" s="35">
        <f t="shared" si="4"/>
        <v>0</v>
      </c>
      <c r="L141" s="35"/>
      <c r="M141" s="25">
        <v>81202</v>
      </c>
      <c r="N141" s="35"/>
      <c r="O141" s="35">
        <v>2398249356</v>
      </c>
      <c r="P141" s="307"/>
      <c r="Q141" s="35">
        <v>-2300017237</v>
      </c>
      <c r="R141" s="35"/>
      <c r="S141" s="35">
        <f t="shared" si="5"/>
        <v>98232119</v>
      </c>
    </row>
    <row r="142" spans="2:19">
      <c r="B142" s="25" t="s">
        <v>448</v>
      </c>
      <c r="C142" s="306" t="s">
        <v>157</v>
      </c>
      <c r="D142" s="307"/>
      <c r="E142" s="35">
        <v>0</v>
      </c>
      <c r="F142" s="307"/>
      <c r="G142" s="35">
        <v>0</v>
      </c>
      <c r="H142" s="25"/>
      <c r="I142" s="35">
        <v>0</v>
      </c>
      <c r="J142" s="307"/>
      <c r="K142" s="35">
        <f t="shared" si="4"/>
        <v>0</v>
      </c>
      <c r="L142" s="35"/>
      <c r="M142" s="25">
        <v>425461</v>
      </c>
      <c r="N142" s="35"/>
      <c r="O142" s="35">
        <v>28105859917</v>
      </c>
      <c r="P142" s="307"/>
      <c r="Q142" s="35">
        <v>-28352723657</v>
      </c>
      <c r="R142" s="35"/>
      <c r="S142" s="35">
        <f t="shared" si="5"/>
        <v>-246863740</v>
      </c>
    </row>
    <row r="143" spans="2:19">
      <c r="B143" s="25" t="s">
        <v>284</v>
      </c>
      <c r="C143" s="306" t="s">
        <v>162</v>
      </c>
      <c r="D143" s="307"/>
      <c r="E143" s="35">
        <v>0</v>
      </c>
      <c r="F143" s="307"/>
      <c r="G143" s="35">
        <v>0</v>
      </c>
      <c r="H143" s="25"/>
      <c r="I143" s="35">
        <v>0</v>
      </c>
      <c r="J143" s="307"/>
      <c r="K143" s="35">
        <f t="shared" si="4"/>
        <v>0</v>
      </c>
      <c r="L143" s="35"/>
      <c r="M143" s="25">
        <v>7374840</v>
      </c>
      <c r="N143" s="35"/>
      <c r="O143" s="35">
        <v>53729483764</v>
      </c>
      <c r="P143" s="307"/>
      <c r="Q143" s="35">
        <v>-53521825074</v>
      </c>
      <c r="R143" s="35"/>
      <c r="S143" s="35">
        <f t="shared" si="5"/>
        <v>207658690</v>
      </c>
    </row>
    <row r="144" spans="2:19">
      <c r="B144" s="25" t="s">
        <v>447</v>
      </c>
      <c r="C144" s="306" t="s">
        <v>139</v>
      </c>
      <c r="D144" s="307"/>
      <c r="E144" s="35">
        <v>0</v>
      </c>
      <c r="F144" s="307"/>
      <c r="G144" s="35">
        <v>0</v>
      </c>
      <c r="H144" s="25"/>
      <c r="I144" s="35">
        <v>0</v>
      </c>
      <c r="J144" s="307"/>
      <c r="K144" s="35">
        <f t="shared" si="4"/>
        <v>0</v>
      </c>
      <c r="L144" s="35"/>
      <c r="M144" s="25">
        <v>158489</v>
      </c>
      <c r="N144" s="35"/>
      <c r="O144" s="35">
        <v>1816110755</v>
      </c>
      <c r="P144" s="307"/>
      <c r="Q144" s="35">
        <v>-2016953951</v>
      </c>
      <c r="R144" s="35"/>
      <c r="S144" s="35">
        <f t="shared" si="5"/>
        <v>-200843196</v>
      </c>
    </row>
    <row r="145" spans="2:19">
      <c r="B145" s="25" t="s">
        <v>283</v>
      </c>
      <c r="C145" s="306" t="s">
        <v>512</v>
      </c>
      <c r="D145" s="307"/>
      <c r="E145" s="35">
        <v>0</v>
      </c>
      <c r="F145" s="307"/>
      <c r="G145" s="35">
        <v>0</v>
      </c>
      <c r="H145" s="25"/>
      <c r="I145" s="35">
        <v>0</v>
      </c>
      <c r="J145" s="307"/>
      <c r="K145" s="35">
        <f t="shared" si="4"/>
        <v>0</v>
      </c>
      <c r="L145" s="35"/>
      <c r="M145" s="25">
        <v>245240</v>
      </c>
      <c r="N145" s="35"/>
      <c r="O145" s="35">
        <v>2471464084</v>
      </c>
      <c r="P145" s="307"/>
      <c r="Q145" s="35">
        <v>-3021653584</v>
      </c>
      <c r="R145" s="35"/>
      <c r="S145" s="35">
        <f t="shared" si="5"/>
        <v>-550189500</v>
      </c>
    </row>
    <row r="146" spans="2:19">
      <c r="B146" s="25" t="s">
        <v>282</v>
      </c>
      <c r="C146" s="306" t="s">
        <v>201</v>
      </c>
      <c r="D146" s="307"/>
      <c r="E146" s="35">
        <v>0</v>
      </c>
      <c r="F146" s="307"/>
      <c r="G146" s="35">
        <v>0</v>
      </c>
      <c r="H146" s="25"/>
      <c r="I146" s="35">
        <v>0</v>
      </c>
      <c r="J146" s="307"/>
      <c r="K146" s="35">
        <f t="shared" si="4"/>
        <v>0</v>
      </c>
      <c r="L146" s="35"/>
      <c r="M146" s="25">
        <v>99779</v>
      </c>
      <c r="N146" s="35"/>
      <c r="O146" s="35">
        <v>1360598812</v>
      </c>
      <c r="P146" s="307"/>
      <c r="Q146" s="35">
        <v>-1389308231</v>
      </c>
      <c r="R146" s="35"/>
      <c r="S146" s="35">
        <f t="shared" si="5"/>
        <v>-28709419</v>
      </c>
    </row>
    <row r="147" spans="2:19">
      <c r="B147" s="25" t="s">
        <v>281</v>
      </c>
      <c r="C147" s="306" t="s">
        <v>119</v>
      </c>
      <c r="D147" s="307"/>
      <c r="E147" s="35">
        <v>662000</v>
      </c>
      <c r="F147" s="307"/>
      <c r="G147" s="35">
        <v>19866864671</v>
      </c>
      <c r="H147" s="25"/>
      <c r="I147" s="35">
        <v>-15482702048</v>
      </c>
      <c r="J147" s="307"/>
      <c r="K147" s="35">
        <f t="shared" si="4"/>
        <v>4384162623</v>
      </c>
      <c r="L147" s="35"/>
      <c r="M147" s="25">
        <v>793615</v>
      </c>
      <c r="N147" s="35"/>
      <c r="O147" s="35">
        <v>23247051611</v>
      </c>
      <c r="P147" s="307"/>
      <c r="Q147" s="35">
        <v>-18536331059</v>
      </c>
      <c r="R147" s="35"/>
      <c r="S147" s="35">
        <f t="shared" si="5"/>
        <v>4710720552</v>
      </c>
    </row>
    <row r="148" spans="2:19">
      <c r="B148" s="25" t="s">
        <v>280</v>
      </c>
      <c r="C148" s="306" t="s">
        <v>546</v>
      </c>
      <c r="D148" s="307"/>
      <c r="E148" s="35">
        <v>0</v>
      </c>
      <c r="F148" s="307"/>
      <c r="G148" s="35">
        <v>0</v>
      </c>
      <c r="H148" s="25"/>
      <c r="I148" s="35">
        <v>0</v>
      </c>
      <c r="J148" s="307"/>
      <c r="K148" s="35">
        <f t="shared" si="4"/>
        <v>0</v>
      </c>
      <c r="L148" s="35"/>
      <c r="M148" s="25">
        <v>2837</v>
      </c>
      <c r="N148" s="35"/>
      <c r="O148" s="35">
        <v>40210884</v>
      </c>
      <c r="P148" s="307"/>
      <c r="Q148" s="35">
        <v>-43719606</v>
      </c>
      <c r="R148" s="35"/>
      <c r="S148" s="35">
        <f t="shared" si="5"/>
        <v>-3508722</v>
      </c>
    </row>
    <row r="149" spans="2:19">
      <c r="B149" s="25" t="s">
        <v>279</v>
      </c>
      <c r="C149" s="306" t="s">
        <v>103</v>
      </c>
      <c r="D149" s="307"/>
      <c r="E149" s="35">
        <v>0</v>
      </c>
      <c r="F149" s="307"/>
      <c r="G149" s="35">
        <v>0</v>
      </c>
      <c r="H149" s="25"/>
      <c r="I149" s="35">
        <v>0</v>
      </c>
      <c r="J149" s="307"/>
      <c r="K149" s="35">
        <f t="shared" si="4"/>
        <v>0</v>
      </c>
      <c r="L149" s="35"/>
      <c r="M149" s="25">
        <v>527287</v>
      </c>
      <c r="N149" s="35"/>
      <c r="O149" s="35">
        <v>1835404560</v>
      </c>
      <c r="P149" s="307"/>
      <c r="Q149" s="35">
        <v>-2067067708</v>
      </c>
      <c r="R149" s="35"/>
      <c r="S149" s="35">
        <f t="shared" si="5"/>
        <v>-231663148</v>
      </c>
    </row>
    <row r="150" spans="2:19" s="140" customFormat="1">
      <c r="B150" s="142" t="s">
        <v>278</v>
      </c>
      <c r="C150" s="306" t="s">
        <v>147</v>
      </c>
      <c r="D150" s="307"/>
      <c r="E150" s="35">
        <v>0</v>
      </c>
      <c r="F150" s="307"/>
      <c r="G150" s="35">
        <v>0</v>
      </c>
      <c r="H150" s="25"/>
      <c r="I150" s="35">
        <v>0</v>
      </c>
      <c r="J150" s="307"/>
      <c r="K150" s="35">
        <f t="shared" si="4"/>
        <v>0</v>
      </c>
      <c r="L150" s="35"/>
      <c r="M150" s="25">
        <v>115376</v>
      </c>
      <c r="N150" s="35"/>
      <c r="O150" s="35">
        <v>928034001</v>
      </c>
      <c r="P150" s="307"/>
      <c r="Q150" s="35">
        <v>-982670528</v>
      </c>
      <c r="R150" s="35"/>
      <c r="S150" s="35">
        <f t="shared" si="5"/>
        <v>-54636527</v>
      </c>
    </row>
    <row r="151" spans="2:19" s="140" customFormat="1">
      <c r="B151" s="142" t="s">
        <v>277</v>
      </c>
      <c r="C151" s="306" t="s">
        <v>216</v>
      </c>
      <c r="D151" s="307"/>
      <c r="E151" s="35">
        <v>0</v>
      </c>
      <c r="F151" s="307"/>
      <c r="G151" s="35">
        <v>0</v>
      </c>
      <c r="H151" s="25"/>
      <c r="I151" s="35">
        <v>0</v>
      </c>
      <c r="J151" s="307"/>
      <c r="K151" s="35">
        <f t="shared" si="4"/>
        <v>0</v>
      </c>
      <c r="L151" s="35"/>
      <c r="M151" s="25">
        <v>123838</v>
      </c>
      <c r="N151" s="35"/>
      <c r="O151" s="35">
        <v>645738818</v>
      </c>
      <c r="P151" s="307"/>
      <c r="Q151" s="35">
        <v>-724383971</v>
      </c>
      <c r="R151" s="35"/>
      <c r="S151" s="35">
        <f t="shared" si="5"/>
        <v>-78645153</v>
      </c>
    </row>
    <row r="152" spans="2:19">
      <c r="B152" s="25" t="s">
        <v>276</v>
      </c>
      <c r="C152" s="306" t="s">
        <v>547</v>
      </c>
      <c r="D152" s="307"/>
      <c r="E152" s="35">
        <v>0</v>
      </c>
      <c r="F152" s="307"/>
      <c r="G152" s="35">
        <v>0</v>
      </c>
      <c r="H152" s="25"/>
      <c r="I152" s="35">
        <v>0</v>
      </c>
      <c r="J152" s="307"/>
      <c r="K152" s="35">
        <f t="shared" si="4"/>
        <v>0</v>
      </c>
      <c r="L152" s="35"/>
      <c r="M152" s="25">
        <v>38116</v>
      </c>
      <c r="N152" s="35"/>
      <c r="O152" s="35">
        <v>290575714</v>
      </c>
      <c r="P152" s="307"/>
      <c r="Q152" s="35">
        <v>-325582522</v>
      </c>
      <c r="R152" s="35"/>
      <c r="S152" s="35">
        <f t="shared" si="5"/>
        <v>-35006808</v>
      </c>
    </row>
    <row r="153" spans="2:19">
      <c r="B153" s="25" t="s">
        <v>275</v>
      </c>
      <c r="C153" s="306" t="s">
        <v>100</v>
      </c>
      <c r="D153" s="307"/>
      <c r="E153" s="35">
        <v>0</v>
      </c>
      <c r="F153" s="307"/>
      <c r="G153" s="35">
        <v>0</v>
      </c>
      <c r="H153" s="25"/>
      <c r="I153" s="35">
        <v>0</v>
      </c>
      <c r="J153" s="307"/>
      <c r="K153" s="35">
        <f t="shared" si="4"/>
        <v>0</v>
      </c>
      <c r="L153" s="35"/>
      <c r="M153" s="25">
        <v>207485</v>
      </c>
      <c r="N153" s="35"/>
      <c r="O153" s="35">
        <v>2199573184</v>
      </c>
      <c r="P153" s="307"/>
      <c r="Q153" s="35">
        <v>-2389078717</v>
      </c>
      <c r="R153" s="35"/>
      <c r="S153" s="35">
        <f t="shared" si="5"/>
        <v>-189505533</v>
      </c>
    </row>
    <row r="154" spans="2:19">
      <c r="B154" s="25" t="s">
        <v>274</v>
      </c>
      <c r="C154" s="306" t="s">
        <v>98</v>
      </c>
      <c r="D154" s="307"/>
      <c r="E154" s="35">
        <v>0</v>
      </c>
      <c r="F154" s="307"/>
      <c r="G154" s="35">
        <v>0</v>
      </c>
      <c r="H154" s="25"/>
      <c r="I154" s="35">
        <v>0</v>
      </c>
      <c r="J154" s="307"/>
      <c r="K154" s="35">
        <f t="shared" si="4"/>
        <v>0</v>
      </c>
      <c r="L154" s="35"/>
      <c r="M154" s="25">
        <v>128719</v>
      </c>
      <c r="N154" s="35"/>
      <c r="O154" s="35">
        <v>725246321</v>
      </c>
      <c r="P154" s="307"/>
      <c r="Q154" s="35">
        <v>-860390736</v>
      </c>
      <c r="R154" s="35"/>
      <c r="S154" s="35">
        <f t="shared" si="5"/>
        <v>-135144415</v>
      </c>
    </row>
    <row r="155" spans="2:19">
      <c r="B155" s="25" t="s">
        <v>273</v>
      </c>
      <c r="C155" s="306" t="s">
        <v>146</v>
      </c>
      <c r="D155" s="307"/>
      <c r="E155" s="35">
        <v>0</v>
      </c>
      <c r="F155" s="307"/>
      <c r="G155" s="35">
        <v>0</v>
      </c>
      <c r="H155" s="25"/>
      <c r="I155" s="35">
        <v>0</v>
      </c>
      <c r="J155" s="307"/>
      <c r="K155" s="35">
        <f t="shared" si="4"/>
        <v>0</v>
      </c>
      <c r="L155" s="35"/>
      <c r="M155" s="25">
        <v>1442434</v>
      </c>
      <c r="N155" s="35"/>
      <c r="O155" s="35">
        <v>11460840165</v>
      </c>
      <c r="P155" s="307"/>
      <c r="Q155" s="35">
        <v>-13122310662</v>
      </c>
      <c r="R155" s="35"/>
      <c r="S155" s="35">
        <f t="shared" si="5"/>
        <v>-1661470497</v>
      </c>
    </row>
    <row r="156" spans="2:19">
      <c r="B156" s="25" t="s">
        <v>272</v>
      </c>
      <c r="C156" s="306" t="s">
        <v>156</v>
      </c>
      <c r="D156" s="307"/>
      <c r="E156" s="35">
        <v>0</v>
      </c>
      <c r="F156" s="307"/>
      <c r="G156" s="35">
        <v>0</v>
      </c>
      <c r="H156" s="25"/>
      <c r="I156" s="35">
        <v>0</v>
      </c>
      <c r="J156" s="307"/>
      <c r="K156" s="35">
        <f t="shared" si="4"/>
        <v>0</v>
      </c>
      <c r="L156" s="35"/>
      <c r="M156" s="25">
        <v>57885</v>
      </c>
      <c r="N156" s="35"/>
      <c r="O156" s="35">
        <v>1338935072</v>
      </c>
      <c r="P156" s="307"/>
      <c r="Q156" s="35">
        <v>-1270585169</v>
      </c>
      <c r="R156" s="35"/>
      <c r="S156" s="35">
        <f t="shared" si="5"/>
        <v>68349903</v>
      </c>
    </row>
    <row r="157" spans="2:19">
      <c r="B157" s="25" t="s">
        <v>446</v>
      </c>
      <c r="C157" s="306" t="s">
        <v>225</v>
      </c>
      <c r="D157" s="307"/>
      <c r="E157" s="35">
        <v>305975</v>
      </c>
      <c r="F157" s="307"/>
      <c r="G157" s="35">
        <v>3943960463</v>
      </c>
      <c r="H157" s="25"/>
      <c r="I157" s="35">
        <v>-4764441386</v>
      </c>
      <c r="J157" s="307"/>
      <c r="K157" s="35">
        <f t="shared" si="4"/>
        <v>-820480923</v>
      </c>
      <c r="L157" s="35"/>
      <c r="M157" s="25">
        <v>624209</v>
      </c>
      <c r="N157" s="35"/>
      <c r="O157" s="35">
        <v>8310459650</v>
      </c>
      <c r="P157" s="307"/>
      <c r="Q157" s="35">
        <v>-9740907344</v>
      </c>
      <c r="R157" s="35"/>
      <c r="S157" s="35">
        <f t="shared" si="5"/>
        <v>-1430447694</v>
      </c>
    </row>
    <row r="158" spans="2:19">
      <c r="B158" s="25" t="s">
        <v>271</v>
      </c>
      <c r="C158" s="306" t="s">
        <v>191</v>
      </c>
      <c r="D158" s="307"/>
      <c r="E158" s="35">
        <v>0</v>
      </c>
      <c r="F158" s="307"/>
      <c r="G158" s="35">
        <v>0</v>
      </c>
      <c r="H158" s="25"/>
      <c r="I158" s="35">
        <v>0</v>
      </c>
      <c r="J158" s="307"/>
      <c r="K158" s="35">
        <f t="shared" si="4"/>
        <v>0</v>
      </c>
      <c r="L158" s="35"/>
      <c r="M158" s="25">
        <v>483184</v>
      </c>
      <c r="N158" s="35"/>
      <c r="O158" s="35">
        <v>2478982688</v>
      </c>
      <c r="P158" s="307"/>
      <c r="Q158" s="35">
        <v>-2623657655</v>
      </c>
      <c r="R158" s="35"/>
      <c r="S158" s="35">
        <f t="shared" si="5"/>
        <v>-144674967</v>
      </c>
    </row>
    <row r="159" spans="2:19">
      <c r="B159" s="25" t="s">
        <v>270</v>
      </c>
      <c r="C159" s="306" t="s">
        <v>198</v>
      </c>
      <c r="D159" s="307"/>
      <c r="E159" s="35">
        <v>0</v>
      </c>
      <c r="F159" s="307"/>
      <c r="G159" s="35">
        <v>0</v>
      </c>
      <c r="H159" s="25"/>
      <c r="I159" s="35">
        <v>0</v>
      </c>
      <c r="J159" s="307"/>
      <c r="K159" s="35">
        <f t="shared" si="4"/>
        <v>0</v>
      </c>
      <c r="L159" s="35"/>
      <c r="M159" s="25">
        <v>321511</v>
      </c>
      <c r="N159" s="35"/>
      <c r="O159" s="35">
        <v>2420188378</v>
      </c>
      <c r="P159" s="307"/>
      <c r="Q159" s="35">
        <v>-2413933355</v>
      </c>
      <c r="R159" s="35"/>
      <c r="S159" s="35">
        <f t="shared" si="5"/>
        <v>6255023</v>
      </c>
    </row>
    <row r="160" spans="2:19">
      <c r="B160" s="25" t="s">
        <v>269</v>
      </c>
      <c r="C160" s="306" t="s">
        <v>481</v>
      </c>
      <c r="D160" s="307"/>
      <c r="E160" s="35">
        <v>0</v>
      </c>
      <c r="F160" s="307"/>
      <c r="G160" s="35">
        <v>0</v>
      </c>
      <c r="H160" s="25"/>
      <c r="I160" s="35">
        <v>0</v>
      </c>
      <c r="J160" s="307"/>
      <c r="K160" s="35">
        <f t="shared" si="4"/>
        <v>0</v>
      </c>
      <c r="L160" s="35"/>
      <c r="M160" s="25">
        <v>139739</v>
      </c>
      <c r="N160" s="35"/>
      <c r="O160" s="35">
        <v>2278080605</v>
      </c>
      <c r="P160" s="307"/>
      <c r="Q160" s="35">
        <v>-2500223330</v>
      </c>
      <c r="R160" s="35"/>
      <c r="S160" s="35">
        <f t="shared" si="5"/>
        <v>-222142725</v>
      </c>
    </row>
    <row r="161" spans="2:19">
      <c r="B161" s="25" t="s">
        <v>268</v>
      </c>
      <c r="C161" s="306" t="s">
        <v>99</v>
      </c>
      <c r="D161" s="307"/>
      <c r="E161" s="35">
        <v>0</v>
      </c>
      <c r="F161" s="307"/>
      <c r="G161" s="35">
        <v>0</v>
      </c>
      <c r="H161" s="25"/>
      <c r="I161" s="35">
        <v>0</v>
      </c>
      <c r="J161" s="307"/>
      <c r="K161" s="35">
        <f t="shared" si="4"/>
        <v>0</v>
      </c>
      <c r="L161" s="35"/>
      <c r="M161" s="25">
        <v>333731</v>
      </c>
      <c r="N161" s="35"/>
      <c r="O161" s="35">
        <v>1172100776</v>
      </c>
      <c r="P161" s="307"/>
      <c r="Q161" s="35">
        <v>-1382129141</v>
      </c>
      <c r="R161" s="35"/>
      <c r="S161" s="35">
        <f t="shared" si="5"/>
        <v>-210028365</v>
      </c>
    </row>
    <row r="162" spans="2:19">
      <c r="B162" s="25" t="s">
        <v>267</v>
      </c>
      <c r="C162" s="306" t="s">
        <v>114</v>
      </c>
      <c r="D162" s="307"/>
      <c r="E162" s="35">
        <v>0</v>
      </c>
      <c r="F162" s="307"/>
      <c r="G162" s="35">
        <v>0</v>
      </c>
      <c r="H162" s="25"/>
      <c r="I162" s="35">
        <v>0</v>
      </c>
      <c r="J162" s="307"/>
      <c r="K162" s="35">
        <f t="shared" si="4"/>
        <v>0</v>
      </c>
      <c r="L162" s="35"/>
      <c r="M162" s="25">
        <v>3475174</v>
      </c>
      <c r="N162" s="35"/>
      <c r="O162" s="35">
        <v>37538806743</v>
      </c>
      <c r="P162" s="307"/>
      <c r="Q162" s="35">
        <v>-37008199029</v>
      </c>
      <c r="R162" s="35"/>
      <c r="S162" s="35">
        <f t="shared" si="5"/>
        <v>530607714</v>
      </c>
    </row>
    <row r="163" spans="2:19">
      <c r="B163" s="25" t="s">
        <v>266</v>
      </c>
      <c r="C163" s="306" t="s">
        <v>184</v>
      </c>
      <c r="D163" s="307"/>
      <c r="E163" s="35">
        <v>0</v>
      </c>
      <c r="F163" s="307"/>
      <c r="G163" s="35">
        <v>0</v>
      </c>
      <c r="H163" s="25"/>
      <c r="I163" s="35">
        <v>0</v>
      </c>
      <c r="J163" s="307"/>
      <c r="K163" s="35">
        <f t="shared" si="4"/>
        <v>0</v>
      </c>
      <c r="L163" s="35"/>
      <c r="M163" s="25">
        <v>185161</v>
      </c>
      <c r="N163" s="35"/>
      <c r="O163" s="35">
        <v>976153747</v>
      </c>
      <c r="P163" s="307"/>
      <c r="Q163" s="35">
        <v>-1033514041</v>
      </c>
      <c r="R163" s="35"/>
      <c r="S163" s="35">
        <f t="shared" si="5"/>
        <v>-57360294</v>
      </c>
    </row>
    <row r="164" spans="2:19">
      <c r="B164" s="25" t="s">
        <v>265</v>
      </c>
      <c r="C164" s="306" t="s">
        <v>132</v>
      </c>
      <c r="D164" s="307"/>
      <c r="E164" s="35">
        <v>0</v>
      </c>
      <c r="F164" s="307"/>
      <c r="G164" s="35">
        <v>0</v>
      </c>
      <c r="H164" s="25"/>
      <c r="I164" s="35">
        <v>0</v>
      </c>
      <c r="J164" s="307"/>
      <c r="K164" s="35">
        <f t="shared" si="4"/>
        <v>0</v>
      </c>
      <c r="L164" s="35"/>
      <c r="M164" s="25">
        <v>10528</v>
      </c>
      <c r="N164" s="35"/>
      <c r="O164" s="35">
        <v>130459564</v>
      </c>
      <c r="P164" s="307"/>
      <c r="Q164" s="35">
        <v>-143516734</v>
      </c>
      <c r="R164" s="35"/>
      <c r="S164" s="35">
        <f t="shared" si="5"/>
        <v>-13057170</v>
      </c>
    </row>
    <row r="165" spans="2:19">
      <c r="B165" s="25" t="s">
        <v>264</v>
      </c>
      <c r="C165" s="306" t="s">
        <v>153</v>
      </c>
      <c r="D165" s="307"/>
      <c r="E165" s="35">
        <v>0</v>
      </c>
      <c r="F165" s="307"/>
      <c r="G165" s="35">
        <v>0</v>
      </c>
      <c r="H165" s="25"/>
      <c r="I165" s="35">
        <v>0</v>
      </c>
      <c r="J165" s="307"/>
      <c r="K165" s="35">
        <f t="shared" si="4"/>
        <v>0</v>
      </c>
      <c r="L165" s="35"/>
      <c r="M165" s="25">
        <v>772527</v>
      </c>
      <c r="N165" s="35"/>
      <c r="O165" s="35">
        <v>4588878946</v>
      </c>
      <c r="P165" s="307"/>
      <c r="Q165" s="35">
        <v>-5305498862</v>
      </c>
      <c r="R165" s="35"/>
      <c r="S165" s="35">
        <f t="shared" si="5"/>
        <v>-716619916</v>
      </c>
    </row>
    <row r="166" spans="2:19">
      <c r="B166" s="25" t="s">
        <v>263</v>
      </c>
      <c r="C166" s="306" t="s">
        <v>234</v>
      </c>
      <c r="D166" s="307"/>
      <c r="E166" s="35">
        <v>0</v>
      </c>
      <c r="F166" s="307"/>
      <c r="G166" s="35">
        <v>0</v>
      </c>
      <c r="H166" s="25"/>
      <c r="I166" s="35">
        <v>0</v>
      </c>
      <c r="J166" s="307"/>
      <c r="K166" s="35">
        <f t="shared" si="4"/>
        <v>0</v>
      </c>
      <c r="L166" s="35"/>
      <c r="M166" s="25">
        <v>2902</v>
      </c>
      <c r="N166" s="35"/>
      <c r="O166" s="35">
        <v>415292339</v>
      </c>
      <c r="P166" s="307"/>
      <c r="Q166" s="35">
        <v>-431032724</v>
      </c>
      <c r="R166" s="35"/>
      <c r="S166" s="35">
        <f t="shared" si="5"/>
        <v>-15740385</v>
      </c>
    </row>
    <row r="167" spans="2:19">
      <c r="B167" s="25" t="s">
        <v>262</v>
      </c>
      <c r="C167" s="306" t="s">
        <v>212</v>
      </c>
      <c r="D167" s="307"/>
      <c r="E167" s="35">
        <v>0</v>
      </c>
      <c r="F167" s="307"/>
      <c r="G167" s="35">
        <v>0</v>
      </c>
      <c r="H167" s="25"/>
      <c r="I167" s="35">
        <v>0</v>
      </c>
      <c r="J167" s="307"/>
      <c r="K167" s="35">
        <f t="shared" si="4"/>
        <v>0</v>
      </c>
      <c r="L167" s="35"/>
      <c r="M167" s="25">
        <v>242255</v>
      </c>
      <c r="N167" s="35"/>
      <c r="O167" s="35">
        <v>1692987356</v>
      </c>
      <c r="P167" s="307"/>
      <c r="Q167" s="35">
        <v>-1854727954</v>
      </c>
      <c r="R167" s="35"/>
      <c r="S167" s="35">
        <f t="shared" si="5"/>
        <v>-161740598</v>
      </c>
    </row>
    <row r="168" spans="2:19">
      <c r="B168" s="25" t="s">
        <v>261</v>
      </c>
      <c r="C168" s="306" t="s">
        <v>215</v>
      </c>
      <c r="D168" s="307"/>
      <c r="E168" s="35">
        <v>0</v>
      </c>
      <c r="F168" s="307"/>
      <c r="G168" s="35">
        <v>0</v>
      </c>
      <c r="H168" s="25"/>
      <c r="I168" s="35">
        <v>0</v>
      </c>
      <c r="J168" s="307"/>
      <c r="K168" s="35">
        <f t="shared" si="4"/>
        <v>0</v>
      </c>
      <c r="L168" s="35"/>
      <c r="M168" s="25">
        <v>1630121</v>
      </c>
      <c r="N168" s="35"/>
      <c r="O168" s="35">
        <v>13181014465</v>
      </c>
      <c r="P168" s="307"/>
      <c r="Q168" s="35">
        <v>-13786754374</v>
      </c>
      <c r="R168" s="35"/>
      <c r="S168" s="35">
        <f t="shared" si="5"/>
        <v>-605739909</v>
      </c>
    </row>
    <row r="169" spans="2:19">
      <c r="B169" s="25" t="s">
        <v>260</v>
      </c>
      <c r="C169" s="306" t="s">
        <v>199</v>
      </c>
      <c r="D169" s="307"/>
      <c r="E169" s="35">
        <v>0</v>
      </c>
      <c r="F169" s="307"/>
      <c r="G169" s="35">
        <v>0</v>
      </c>
      <c r="H169" s="25"/>
      <c r="I169" s="35">
        <v>0</v>
      </c>
      <c r="J169" s="307"/>
      <c r="K169" s="35">
        <f t="shared" si="4"/>
        <v>0</v>
      </c>
      <c r="L169" s="35"/>
      <c r="M169" s="25">
        <v>426413</v>
      </c>
      <c r="N169" s="35"/>
      <c r="O169" s="35">
        <v>3977550002</v>
      </c>
      <c r="P169" s="307"/>
      <c r="Q169" s="35">
        <v>-4213051842</v>
      </c>
      <c r="R169" s="35"/>
      <c r="S169" s="35">
        <f t="shared" si="5"/>
        <v>-235501840</v>
      </c>
    </row>
    <row r="170" spans="2:19">
      <c r="B170" s="25" t="s">
        <v>259</v>
      </c>
      <c r="C170" s="306" t="s">
        <v>110</v>
      </c>
      <c r="D170" s="307"/>
      <c r="E170" s="35">
        <v>0</v>
      </c>
      <c r="F170" s="307"/>
      <c r="G170" s="35">
        <v>0</v>
      </c>
      <c r="H170" s="25"/>
      <c r="I170" s="35">
        <v>0</v>
      </c>
      <c r="J170" s="307"/>
      <c r="K170" s="35">
        <f t="shared" si="4"/>
        <v>0</v>
      </c>
      <c r="L170" s="35"/>
      <c r="M170" s="25">
        <v>292141</v>
      </c>
      <c r="N170" s="35"/>
      <c r="O170" s="35">
        <v>1204319776</v>
      </c>
      <c r="P170" s="307"/>
      <c r="Q170" s="35">
        <v>-1178004383</v>
      </c>
      <c r="R170" s="35"/>
      <c r="S170" s="35">
        <f t="shared" si="5"/>
        <v>26315393</v>
      </c>
    </row>
    <row r="171" spans="2:19">
      <c r="B171" s="25" t="s">
        <v>411</v>
      </c>
      <c r="C171" s="306" t="s">
        <v>439</v>
      </c>
      <c r="D171" s="307"/>
      <c r="E171" s="35">
        <v>0</v>
      </c>
      <c r="F171" s="307"/>
      <c r="G171" s="35">
        <v>0</v>
      </c>
      <c r="H171" s="25"/>
      <c r="I171" s="35">
        <v>0</v>
      </c>
      <c r="J171" s="307"/>
      <c r="K171" s="35">
        <f t="shared" si="4"/>
        <v>0</v>
      </c>
      <c r="L171" s="35"/>
      <c r="M171" s="25">
        <v>16742</v>
      </c>
      <c r="N171" s="35"/>
      <c r="O171" s="35">
        <v>506724380</v>
      </c>
      <c r="P171" s="307"/>
      <c r="Q171" s="35">
        <v>-473628485</v>
      </c>
      <c r="R171" s="35"/>
      <c r="S171" s="35">
        <f t="shared" si="5"/>
        <v>33095895</v>
      </c>
    </row>
    <row r="172" spans="2:19">
      <c r="B172" s="25" t="s">
        <v>258</v>
      </c>
      <c r="C172" s="306" t="s">
        <v>155</v>
      </c>
      <c r="D172" s="307"/>
      <c r="E172" s="35">
        <v>0</v>
      </c>
      <c r="F172" s="307"/>
      <c r="G172" s="35">
        <v>0</v>
      </c>
      <c r="H172" s="25"/>
      <c r="I172" s="35">
        <v>0</v>
      </c>
      <c r="J172" s="307"/>
      <c r="K172" s="35">
        <f t="shared" si="4"/>
        <v>0</v>
      </c>
      <c r="L172" s="35"/>
      <c r="M172" s="25">
        <v>287366</v>
      </c>
      <c r="N172" s="35"/>
      <c r="O172" s="35">
        <v>12437808504</v>
      </c>
      <c r="P172" s="307"/>
      <c r="Q172" s="35">
        <v>-12865531941</v>
      </c>
      <c r="R172" s="35"/>
      <c r="S172" s="35">
        <f t="shared" si="5"/>
        <v>-427723437</v>
      </c>
    </row>
    <row r="173" spans="2:19">
      <c r="B173" s="25" t="s">
        <v>257</v>
      </c>
      <c r="C173" s="306" t="s">
        <v>158</v>
      </c>
      <c r="D173" s="307"/>
      <c r="E173" s="35">
        <v>0</v>
      </c>
      <c r="F173" s="307"/>
      <c r="G173" s="35">
        <v>0</v>
      </c>
      <c r="H173" s="25"/>
      <c r="I173" s="35">
        <v>0</v>
      </c>
      <c r="J173" s="307"/>
      <c r="K173" s="35">
        <f t="shared" si="4"/>
        <v>0</v>
      </c>
      <c r="L173" s="35"/>
      <c r="M173" s="25">
        <v>390485</v>
      </c>
      <c r="N173" s="35"/>
      <c r="O173" s="35">
        <v>4139369088</v>
      </c>
      <c r="P173" s="307"/>
      <c r="Q173" s="35">
        <v>-3894873159</v>
      </c>
      <c r="R173" s="35"/>
      <c r="S173" s="35">
        <f t="shared" si="5"/>
        <v>244495929</v>
      </c>
    </row>
    <row r="174" spans="2:19">
      <c r="B174" s="25" t="s">
        <v>256</v>
      </c>
      <c r="C174" s="306" t="s">
        <v>93</v>
      </c>
      <c r="D174" s="307"/>
      <c r="E174" s="35">
        <v>0</v>
      </c>
      <c r="F174" s="307"/>
      <c r="G174" s="35">
        <v>0</v>
      </c>
      <c r="H174" s="25"/>
      <c r="I174" s="35">
        <v>0</v>
      </c>
      <c r="J174" s="307"/>
      <c r="K174" s="35">
        <f t="shared" si="4"/>
        <v>0</v>
      </c>
      <c r="L174" s="35"/>
      <c r="M174" s="25">
        <v>372778</v>
      </c>
      <c r="N174" s="35"/>
      <c r="O174" s="35">
        <v>2515870031</v>
      </c>
      <c r="P174" s="307"/>
      <c r="Q174" s="35">
        <v>-2671243698</v>
      </c>
      <c r="R174" s="35"/>
      <c r="S174" s="35">
        <f t="shared" si="5"/>
        <v>-155373667</v>
      </c>
    </row>
    <row r="175" spans="2:19">
      <c r="B175" s="25" t="s">
        <v>445</v>
      </c>
      <c r="C175" s="306" t="s">
        <v>122</v>
      </c>
      <c r="D175" s="307"/>
      <c r="E175" s="35">
        <v>0</v>
      </c>
      <c r="F175" s="307"/>
      <c r="G175" s="35">
        <v>0</v>
      </c>
      <c r="H175" s="25"/>
      <c r="I175" s="35">
        <v>0</v>
      </c>
      <c r="J175" s="307"/>
      <c r="K175" s="35">
        <f t="shared" si="4"/>
        <v>0</v>
      </c>
      <c r="L175" s="35"/>
      <c r="M175" s="25">
        <v>56840</v>
      </c>
      <c r="N175" s="35"/>
      <c r="O175" s="35">
        <v>3505461880</v>
      </c>
      <c r="P175" s="307"/>
      <c r="Q175" s="35">
        <v>-3847454425</v>
      </c>
      <c r="R175" s="35"/>
      <c r="S175" s="35">
        <f t="shared" si="5"/>
        <v>-341992545</v>
      </c>
    </row>
    <row r="176" spans="2:19">
      <c r="B176" s="25" t="s">
        <v>444</v>
      </c>
      <c r="C176" s="306" t="s">
        <v>144</v>
      </c>
      <c r="D176" s="307"/>
      <c r="E176" s="35">
        <v>0</v>
      </c>
      <c r="F176" s="307"/>
      <c r="G176" s="35">
        <v>0</v>
      </c>
      <c r="H176" s="25"/>
      <c r="I176" s="35">
        <v>0</v>
      </c>
      <c r="J176" s="307"/>
      <c r="K176" s="35">
        <f t="shared" si="4"/>
        <v>0</v>
      </c>
      <c r="L176" s="35"/>
      <c r="M176" s="25">
        <v>1325982</v>
      </c>
      <c r="N176" s="35"/>
      <c r="O176" s="35">
        <v>4075429776</v>
      </c>
      <c r="P176" s="307"/>
      <c r="Q176" s="35">
        <v>-4910153590</v>
      </c>
      <c r="R176" s="35"/>
      <c r="S176" s="35">
        <f t="shared" si="5"/>
        <v>-834723814</v>
      </c>
    </row>
    <row r="177" spans="2:19" s="140" customFormat="1">
      <c r="B177" s="142" t="s">
        <v>255</v>
      </c>
      <c r="C177" s="306" t="s">
        <v>174</v>
      </c>
      <c r="D177" s="307"/>
      <c r="E177" s="35">
        <v>0</v>
      </c>
      <c r="F177" s="307"/>
      <c r="G177" s="35">
        <v>0</v>
      </c>
      <c r="H177" s="25"/>
      <c r="I177" s="35">
        <v>0</v>
      </c>
      <c r="J177" s="307"/>
      <c r="K177" s="35">
        <f t="shared" si="4"/>
        <v>0</v>
      </c>
      <c r="L177" s="35"/>
      <c r="M177" s="25">
        <v>890750</v>
      </c>
      <c r="N177" s="35"/>
      <c r="O177" s="35">
        <v>5548834923</v>
      </c>
      <c r="P177" s="307"/>
      <c r="Q177" s="35">
        <v>-6195364330</v>
      </c>
      <c r="R177" s="35"/>
      <c r="S177" s="35">
        <f t="shared" si="5"/>
        <v>-646529407</v>
      </c>
    </row>
    <row r="178" spans="2:19">
      <c r="B178" s="25" t="s">
        <v>254</v>
      </c>
      <c r="C178" s="306" t="s">
        <v>482</v>
      </c>
      <c r="D178" s="307"/>
      <c r="E178" s="35">
        <v>0</v>
      </c>
      <c r="F178" s="307"/>
      <c r="G178" s="35">
        <v>0</v>
      </c>
      <c r="H178" s="25"/>
      <c r="I178" s="35">
        <v>0</v>
      </c>
      <c r="J178" s="307"/>
      <c r="K178" s="35">
        <f t="shared" si="4"/>
        <v>0</v>
      </c>
      <c r="L178" s="35"/>
      <c r="M178" s="25">
        <v>575118</v>
      </c>
      <c r="N178" s="35"/>
      <c r="O178" s="35">
        <v>2625348640</v>
      </c>
      <c r="P178" s="307"/>
      <c r="Q178" s="35">
        <v>-2554700776</v>
      </c>
      <c r="R178" s="35"/>
      <c r="S178" s="35">
        <f t="shared" si="5"/>
        <v>70647864</v>
      </c>
    </row>
    <row r="179" spans="2:19">
      <c r="B179" s="25" t="s">
        <v>443</v>
      </c>
      <c r="C179" s="306" t="s">
        <v>170</v>
      </c>
      <c r="D179" s="307"/>
      <c r="E179" s="35">
        <v>0</v>
      </c>
      <c r="F179" s="307"/>
      <c r="G179" s="35">
        <v>0</v>
      </c>
      <c r="H179" s="25"/>
      <c r="I179" s="35">
        <v>0</v>
      </c>
      <c r="J179" s="307"/>
      <c r="K179" s="35">
        <f t="shared" si="4"/>
        <v>0</v>
      </c>
      <c r="L179" s="35"/>
      <c r="M179" s="25">
        <v>394290</v>
      </c>
      <c r="N179" s="35"/>
      <c r="O179" s="35">
        <v>2116381932</v>
      </c>
      <c r="P179" s="307"/>
      <c r="Q179" s="35">
        <v>-2456296044</v>
      </c>
      <c r="R179" s="35"/>
      <c r="S179" s="35">
        <f t="shared" si="5"/>
        <v>-339914112</v>
      </c>
    </row>
    <row r="180" spans="2:19">
      <c r="B180" s="25" t="s">
        <v>253</v>
      </c>
      <c r="C180" s="306" t="s">
        <v>229</v>
      </c>
      <c r="D180" s="307"/>
      <c r="E180" s="35">
        <v>0</v>
      </c>
      <c r="F180" s="307"/>
      <c r="G180" s="35">
        <v>0</v>
      </c>
      <c r="H180" s="25"/>
      <c r="I180" s="35">
        <v>0</v>
      </c>
      <c r="J180" s="307"/>
      <c r="K180" s="35">
        <f t="shared" si="4"/>
        <v>0</v>
      </c>
      <c r="L180" s="35"/>
      <c r="M180" s="25">
        <v>34271</v>
      </c>
      <c r="N180" s="35"/>
      <c r="O180" s="35">
        <v>513039809</v>
      </c>
      <c r="P180" s="307"/>
      <c r="Q180" s="35">
        <v>-575129756</v>
      </c>
      <c r="R180" s="35"/>
      <c r="S180" s="35">
        <f t="shared" si="5"/>
        <v>-62089947</v>
      </c>
    </row>
    <row r="181" spans="2:19">
      <c r="B181" s="25" t="s">
        <v>252</v>
      </c>
      <c r="C181" s="306" t="s">
        <v>208</v>
      </c>
      <c r="D181" s="307"/>
      <c r="E181" s="35">
        <v>0</v>
      </c>
      <c r="F181" s="307"/>
      <c r="G181" s="35">
        <v>0</v>
      </c>
      <c r="H181" s="25"/>
      <c r="I181" s="35">
        <v>0</v>
      </c>
      <c r="J181" s="307"/>
      <c r="K181" s="35">
        <f t="shared" si="4"/>
        <v>0</v>
      </c>
      <c r="L181" s="35"/>
      <c r="M181" s="25">
        <v>156494</v>
      </c>
      <c r="N181" s="35"/>
      <c r="O181" s="35">
        <v>1021372529</v>
      </c>
      <c r="P181" s="307"/>
      <c r="Q181" s="35">
        <v>-1058288904</v>
      </c>
      <c r="R181" s="35"/>
      <c r="S181" s="35">
        <f t="shared" si="5"/>
        <v>-36916375</v>
      </c>
    </row>
    <row r="182" spans="2:19">
      <c r="B182" s="25" t="s">
        <v>251</v>
      </c>
      <c r="C182" s="306" t="s">
        <v>185</v>
      </c>
      <c r="D182" s="307"/>
      <c r="E182" s="35">
        <v>0</v>
      </c>
      <c r="F182" s="307"/>
      <c r="G182" s="35">
        <v>0</v>
      </c>
      <c r="H182" s="25"/>
      <c r="I182" s="35">
        <v>0</v>
      </c>
      <c r="J182" s="307"/>
      <c r="K182" s="35">
        <f t="shared" si="4"/>
        <v>0</v>
      </c>
      <c r="L182" s="35"/>
      <c r="M182" s="25">
        <v>23446</v>
      </c>
      <c r="N182" s="35"/>
      <c r="O182" s="35">
        <v>738518588</v>
      </c>
      <c r="P182" s="307"/>
      <c r="Q182" s="35">
        <v>-801485565</v>
      </c>
      <c r="R182" s="35"/>
      <c r="S182" s="35">
        <f t="shared" si="5"/>
        <v>-62966977</v>
      </c>
    </row>
    <row r="183" spans="2:19">
      <c r="B183" s="25" t="s">
        <v>250</v>
      </c>
      <c r="C183" s="306" t="s">
        <v>206</v>
      </c>
      <c r="D183" s="307"/>
      <c r="E183" s="35">
        <v>0</v>
      </c>
      <c r="F183" s="307"/>
      <c r="G183" s="35">
        <v>0</v>
      </c>
      <c r="H183" s="25"/>
      <c r="I183" s="35">
        <v>0</v>
      </c>
      <c r="J183" s="307"/>
      <c r="K183" s="35">
        <f t="shared" si="4"/>
        <v>0</v>
      </c>
      <c r="L183" s="35"/>
      <c r="M183" s="25">
        <v>1992065</v>
      </c>
      <c r="N183" s="35"/>
      <c r="O183" s="35">
        <v>3911564468</v>
      </c>
      <c r="P183" s="307"/>
      <c r="Q183" s="35">
        <v>-4575456451</v>
      </c>
      <c r="R183" s="35"/>
      <c r="S183" s="35">
        <f t="shared" si="5"/>
        <v>-663891983</v>
      </c>
    </row>
    <row r="184" spans="2:19">
      <c r="B184" s="25" t="s">
        <v>249</v>
      </c>
      <c r="C184" s="306" t="s">
        <v>136</v>
      </c>
      <c r="D184" s="307"/>
      <c r="E184" s="35">
        <v>0</v>
      </c>
      <c r="F184" s="307"/>
      <c r="G184" s="35">
        <v>0</v>
      </c>
      <c r="H184" s="25"/>
      <c r="I184" s="35">
        <v>0</v>
      </c>
      <c r="J184" s="307"/>
      <c r="K184" s="35">
        <f t="shared" si="4"/>
        <v>0</v>
      </c>
      <c r="L184" s="35"/>
      <c r="M184" s="25">
        <v>236267</v>
      </c>
      <c r="N184" s="35"/>
      <c r="O184" s="35">
        <v>2875431829</v>
      </c>
      <c r="P184" s="307"/>
      <c r="Q184" s="35">
        <v>-3148402222</v>
      </c>
      <c r="R184" s="35"/>
      <c r="S184" s="35">
        <f t="shared" si="5"/>
        <v>-272970393</v>
      </c>
    </row>
    <row r="185" spans="2:19">
      <c r="B185" s="25" t="s">
        <v>248</v>
      </c>
      <c r="C185" s="306" t="s">
        <v>89</v>
      </c>
      <c r="D185" s="307"/>
      <c r="E185" s="35">
        <v>737597</v>
      </c>
      <c r="F185" s="307"/>
      <c r="G185" s="35">
        <v>26325190147</v>
      </c>
      <c r="H185" s="25"/>
      <c r="I185" s="35">
        <v>-25569014717</v>
      </c>
      <c r="J185" s="307"/>
      <c r="K185" s="35">
        <f t="shared" si="4"/>
        <v>756175430</v>
      </c>
      <c r="L185" s="35"/>
      <c r="M185" s="25">
        <v>2190817</v>
      </c>
      <c r="N185" s="35"/>
      <c r="O185" s="35">
        <v>71706525734</v>
      </c>
      <c r="P185" s="307"/>
      <c r="Q185" s="35">
        <v>-75986637624</v>
      </c>
      <c r="R185" s="35"/>
      <c r="S185" s="35">
        <f t="shared" si="5"/>
        <v>-4280111890</v>
      </c>
    </row>
    <row r="186" spans="2:19">
      <c r="B186" s="25" t="s">
        <v>247</v>
      </c>
      <c r="C186" s="306" t="s">
        <v>163</v>
      </c>
      <c r="D186" s="307"/>
      <c r="E186" s="35">
        <v>0</v>
      </c>
      <c r="F186" s="307"/>
      <c r="G186" s="35">
        <v>0</v>
      </c>
      <c r="H186" s="25"/>
      <c r="I186" s="35">
        <v>0</v>
      </c>
      <c r="J186" s="307"/>
      <c r="K186" s="35">
        <f t="shared" si="4"/>
        <v>0</v>
      </c>
      <c r="L186" s="35"/>
      <c r="M186" s="25">
        <v>88275</v>
      </c>
      <c r="N186" s="35"/>
      <c r="O186" s="35">
        <v>519245477</v>
      </c>
      <c r="P186" s="307"/>
      <c r="Q186" s="35">
        <v>-609015825</v>
      </c>
      <c r="R186" s="35"/>
      <c r="S186" s="35">
        <f t="shared" si="5"/>
        <v>-89770348</v>
      </c>
    </row>
    <row r="187" spans="2:19">
      <c r="B187" s="25" t="s">
        <v>246</v>
      </c>
      <c r="C187" s="306" t="s">
        <v>231</v>
      </c>
      <c r="D187" s="307"/>
      <c r="E187" s="35">
        <v>0</v>
      </c>
      <c r="F187" s="307"/>
      <c r="G187" s="35">
        <v>0</v>
      </c>
      <c r="H187" s="25"/>
      <c r="I187" s="35">
        <v>0</v>
      </c>
      <c r="J187" s="307"/>
      <c r="K187" s="35">
        <f t="shared" si="4"/>
        <v>0</v>
      </c>
      <c r="L187" s="35"/>
      <c r="M187" s="25">
        <v>563223</v>
      </c>
      <c r="N187" s="35"/>
      <c r="O187" s="35">
        <v>2094553152</v>
      </c>
      <c r="P187" s="307"/>
      <c r="Q187" s="35">
        <v>-2384981997</v>
      </c>
      <c r="R187" s="35"/>
      <c r="S187" s="35">
        <f t="shared" si="5"/>
        <v>-290428845</v>
      </c>
    </row>
    <row r="188" spans="2:19">
      <c r="B188" s="25" t="s">
        <v>245</v>
      </c>
      <c r="C188" s="306" t="s">
        <v>194</v>
      </c>
      <c r="D188" s="307"/>
      <c r="E188" s="35">
        <v>0</v>
      </c>
      <c r="F188" s="307"/>
      <c r="G188" s="35">
        <v>0</v>
      </c>
      <c r="H188" s="25"/>
      <c r="I188" s="35">
        <v>0</v>
      </c>
      <c r="J188" s="307"/>
      <c r="K188" s="35">
        <f t="shared" si="4"/>
        <v>0</v>
      </c>
      <c r="L188" s="35"/>
      <c r="M188" s="25">
        <v>34687</v>
      </c>
      <c r="N188" s="35"/>
      <c r="O188" s="35">
        <v>1830283263</v>
      </c>
      <c r="P188" s="307"/>
      <c r="Q188" s="35">
        <v>-1900731619</v>
      </c>
      <c r="R188" s="35"/>
      <c r="S188" s="35">
        <f t="shared" si="5"/>
        <v>-70448356</v>
      </c>
    </row>
    <row r="189" spans="2:19">
      <c r="B189" s="25" t="s">
        <v>244</v>
      </c>
      <c r="C189" s="306" t="s">
        <v>224</v>
      </c>
      <c r="D189" s="307"/>
      <c r="E189" s="35">
        <v>0</v>
      </c>
      <c r="F189" s="307"/>
      <c r="G189" s="35">
        <v>0</v>
      </c>
      <c r="H189" s="25"/>
      <c r="I189" s="35">
        <v>0</v>
      </c>
      <c r="J189" s="307"/>
      <c r="K189" s="35">
        <f t="shared" si="4"/>
        <v>0</v>
      </c>
      <c r="L189" s="35"/>
      <c r="M189" s="25">
        <v>23855</v>
      </c>
      <c r="N189" s="35"/>
      <c r="O189" s="35">
        <v>580144173</v>
      </c>
      <c r="P189" s="307"/>
      <c r="Q189" s="35">
        <v>-661328853</v>
      </c>
      <c r="R189" s="35"/>
      <c r="S189" s="35">
        <f t="shared" si="5"/>
        <v>-81184680</v>
      </c>
    </row>
    <row r="190" spans="2:19">
      <c r="B190" s="25" t="s">
        <v>464</v>
      </c>
      <c r="C190" s="306" t="s">
        <v>166</v>
      </c>
      <c r="D190" s="307"/>
      <c r="E190" s="35">
        <v>0</v>
      </c>
      <c r="F190" s="307"/>
      <c r="G190" s="35">
        <v>0</v>
      </c>
      <c r="H190" s="25"/>
      <c r="I190" s="35">
        <v>0</v>
      </c>
      <c r="J190" s="307"/>
      <c r="K190" s="35">
        <f t="shared" si="4"/>
        <v>0</v>
      </c>
      <c r="L190" s="35"/>
      <c r="M190" s="25">
        <v>1240099</v>
      </c>
      <c r="N190" s="35"/>
      <c r="O190" s="35">
        <v>2121723574</v>
      </c>
      <c r="P190" s="307"/>
      <c r="Q190" s="35">
        <v>-2489276008</v>
      </c>
      <c r="R190" s="35"/>
      <c r="S190" s="35">
        <f t="shared" si="5"/>
        <v>-367552434</v>
      </c>
    </row>
    <row r="191" spans="2:19">
      <c r="B191" s="25" t="s">
        <v>243</v>
      </c>
      <c r="C191" s="306" t="s">
        <v>96</v>
      </c>
      <c r="D191" s="307"/>
      <c r="E191" s="35">
        <v>0</v>
      </c>
      <c r="F191" s="307"/>
      <c r="G191" s="35">
        <v>0</v>
      </c>
      <c r="H191" s="25"/>
      <c r="I191" s="35">
        <v>0</v>
      </c>
      <c r="J191" s="307"/>
      <c r="K191" s="35">
        <f t="shared" si="4"/>
        <v>0</v>
      </c>
      <c r="L191" s="35"/>
      <c r="M191" s="25">
        <v>512950</v>
      </c>
      <c r="N191" s="35"/>
      <c r="O191" s="35">
        <v>2187092545</v>
      </c>
      <c r="P191" s="307"/>
      <c r="Q191" s="35">
        <v>-2658865829</v>
      </c>
      <c r="R191" s="35"/>
      <c r="S191" s="35">
        <f t="shared" si="5"/>
        <v>-471773284</v>
      </c>
    </row>
    <row r="192" spans="2:19" s="140" customFormat="1">
      <c r="B192" s="142" t="s">
        <v>442</v>
      </c>
      <c r="C192" s="306" t="s">
        <v>148</v>
      </c>
      <c r="D192" s="307"/>
      <c r="E192" s="35">
        <v>0</v>
      </c>
      <c r="F192" s="307"/>
      <c r="G192" s="35">
        <v>0</v>
      </c>
      <c r="H192" s="25"/>
      <c r="I192" s="35">
        <v>0</v>
      </c>
      <c r="J192" s="307"/>
      <c r="K192" s="35">
        <f t="shared" si="4"/>
        <v>0</v>
      </c>
      <c r="L192" s="35"/>
      <c r="M192" s="25">
        <v>41684</v>
      </c>
      <c r="N192" s="35"/>
      <c r="O192" s="35">
        <v>277692028</v>
      </c>
      <c r="P192" s="307"/>
      <c r="Q192" s="35">
        <v>-296626764</v>
      </c>
      <c r="R192" s="35"/>
      <c r="S192" s="35">
        <f t="shared" si="5"/>
        <v>-18934736</v>
      </c>
    </row>
    <row r="193" spans="2:19">
      <c r="B193" s="25" t="s">
        <v>242</v>
      </c>
      <c r="C193" s="306" t="s">
        <v>126</v>
      </c>
      <c r="D193" s="307"/>
      <c r="E193" s="35">
        <v>0</v>
      </c>
      <c r="F193" s="307"/>
      <c r="G193" s="35">
        <v>0</v>
      </c>
      <c r="H193" s="25"/>
      <c r="I193" s="35">
        <v>0</v>
      </c>
      <c r="J193" s="307"/>
      <c r="K193" s="35">
        <f t="shared" si="4"/>
        <v>0</v>
      </c>
      <c r="L193" s="35"/>
      <c r="M193" s="25">
        <v>367562</v>
      </c>
      <c r="N193" s="35"/>
      <c r="O193" s="35">
        <v>701335659</v>
      </c>
      <c r="P193" s="307"/>
      <c r="Q193" s="35">
        <v>-815590830</v>
      </c>
      <c r="R193" s="35"/>
      <c r="S193" s="35">
        <f t="shared" si="5"/>
        <v>-114255171</v>
      </c>
    </row>
    <row r="194" spans="2:19">
      <c r="B194" s="25" t="s">
        <v>241</v>
      </c>
      <c r="C194" s="306" t="s">
        <v>182</v>
      </c>
      <c r="D194" s="307"/>
      <c r="E194" s="35">
        <v>0</v>
      </c>
      <c r="F194" s="307"/>
      <c r="G194" s="35">
        <v>0</v>
      </c>
      <c r="H194" s="25"/>
      <c r="I194" s="35">
        <v>0</v>
      </c>
      <c r="J194" s="307"/>
      <c r="K194" s="35">
        <f t="shared" si="4"/>
        <v>0</v>
      </c>
      <c r="L194" s="35"/>
      <c r="M194" s="25">
        <v>94148</v>
      </c>
      <c r="N194" s="35"/>
      <c r="O194" s="35">
        <v>2699174163</v>
      </c>
      <c r="P194" s="307"/>
      <c r="Q194" s="35">
        <v>-3188680402</v>
      </c>
      <c r="R194" s="35"/>
      <c r="S194" s="35">
        <f t="shared" si="5"/>
        <v>-489506239</v>
      </c>
    </row>
    <row r="195" spans="2:19">
      <c r="B195" s="25" t="s">
        <v>240</v>
      </c>
      <c r="C195" s="306" t="s">
        <v>474</v>
      </c>
      <c r="D195" s="307"/>
      <c r="E195" s="35">
        <v>0</v>
      </c>
      <c r="F195" s="307"/>
      <c r="G195" s="35">
        <v>0</v>
      </c>
      <c r="H195" s="25"/>
      <c r="I195" s="35">
        <v>0</v>
      </c>
      <c r="J195" s="307"/>
      <c r="K195" s="35">
        <f t="shared" si="4"/>
        <v>0</v>
      </c>
      <c r="L195" s="35"/>
      <c r="M195" s="25">
        <v>76980</v>
      </c>
      <c r="N195" s="35"/>
      <c r="O195" s="35">
        <v>744316454</v>
      </c>
      <c r="P195" s="307"/>
      <c r="Q195" s="35">
        <v>-898921575</v>
      </c>
      <c r="R195" s="35"/>
      <c r="S195" s="35">
        <f t="shared" si="5"/>
        <v>-154605121</v>
      </c>
    </row>
    <row r="196" spans="2:19">
      <c r="C196" s="306" t="s">
        <v>513</v>
      </c>
      <c r="D196" s="307"/>
      <c r="E196" s="35">
        <v>0</v>
      </c>
      <c r="F196" s="307"/>
      <c r="G196" s="35">
        <v>0</v>
      </c>
      <c r="H196" s="25"/>
      <c r="I196" s="35">
        <v>0</v>
      </c>
      <c r="J196" s="307"/>
      <c r="K196" s="35">
        <f t="shared" si="4"/>
        <v>0</v>
      </c>
      <c r="L196" s="35"/>
      <c r="M196" s="25">
        <v>2000000</v>
      </c>
      <c r="N196" s="35"/>
      <c r="O196" s="35">
        <v>25210543824</v>
      </c>
      <c r="P196" s="307"/>
      <c r="Q196" s="35">
        <v>-21019068000</v>
      </c>
      <c r="R196" s="35"/>
      <c r="S196" s="35">
        <f t="shared" si="5"/>
        <v>4191475824</v>
      </c>
    </row>
    <row r="197" spans="2:19">
      <c r="C197" s="306" t="s">
        <v>95</v>
      </c>
      <c r="D197" s="307"/>
      <c r="E197" s="35">
        <v>0</v>
      </c>
      <c r="F197" s="307"/>
      <c r="G197" s="35">
        <v>0</v>
      </c>
      <c r="H197" s="25"/>
      <c r="I197" s="35">
        <v>0</v>
      </c>
      <c r="J197" s="307"/>
      <c r="K197" s="35">
        <f t="shared" si="4"/>
        <v>0</v>
      </c>
      <c r="L197" s="35"/>
      <c r="M197" s="25">
        <v>464749</v>
      </c>
      <c r="N197" s="35"/>
      <c r="O197" s="35">
        <v>9197185585</v>
      </c>
      <c r="P197" s="307"/>
      <c r="Q197" s="35">
        <v>-10046585304</v>
      </c>
      <c r="R197" s="35"/>
      <c r="S197" s="35">
        <f t="shared" si="5"/>
        <v>-849399719</v>
      </c>
    </row>
    <row r="198" spans="2:19" ht="22.95" customHeight="1">
      <c r="C198" s="306" t="s">
        <v>186</v>
      </c>
      <c r="D198" s="307"/>
      <c r="E198" s="35">
        <v>0</v>
      </c>
      <c r="F198" s="307"/>
      <c r="G198" s="35">
        <v>0</v>
      </c>
      <c r="H198" s="25"/>
      <c r="I198" s="35">
        <v>0</v>
      </c>
      <c r="J198" s="307"/>
      <c r="K198" s="35">
        <f t="shared" si="4"/>
        <v>0</v>
      </c>
      <c r="L198" s="35"/>
      <c r="M198" s="25">
        <v>2506385</v>
      </c>
      <c r="N198" s="35"/>
      <c r="O198" s="35">
        <v>11261856780</v>
      </c>
      <c r="P198" s="307"/>
      <c r="Q198" s="35">
        <v>-11984910304</v>
      </c>
      <c r="R198" s="35"/>
      <c r="S198" s="35">
        <f t="shared" si="5"/>
        <v>-723053524</v>
      </c>
    </row>
    <row r="199" spans="2:19" s="140" customFormat="1">
      <c r="B199" s="142"/>
      <c r="C199" s="306" t="s">
        <v>94</v>
      </c>
      <c r="D199" s="307"/>
      <c r="E199" s="35">
        <v>0</v>
      </c>
      <c r="F199" s="307"/>
      <c r="G199" s="35">
        <v>0</v>
      </c>
      <c r="H199" s="25"/>
      <c r="I199" s="35">
        <v>0</v>
      </c>
      <c r="J199" s="307"/>
      <c r="K199" s="35">
        <f t="shared" si="4"/>
        <v>0</v>
      </c>
      <c r="L199" s="35"/>
      <c r="M199" s="25">
        <v>68019</v>
      </c>
      <c r="N199" s="35"/>
      <c r="O199" s="35">
        <v>1236431167</v>
      </c>
      <c r="P199" s="307"/>
      <c r="Q199" s="35">
        <v>-1313154687</v>
      </c>
      <c r="R199" s="35"/>
      <c r="S199" s="35">
        <f t="shared" si="5"/>
        <v>-76723520</v>
      </c>
    </row>
    <row r="200" spans="2:19">
      <c r="C200" s="306" t="s">
        <v>196</v>
      </c>
      <c r="D200" s="307"/>
      <c r="E200" s="35">
        <v>0</v>
      </c>
      <c r="F200" s="307"/>
      <c r="G200" s="35">
        <v>0</v>
      </c>
      <c r="H200" s="25"/>
      <c r="I200" s="35">
        <v>0</v>
      </c>
      <c r="J200" s="307"/>
      <c r="K200" s="35">
        <f t="shared" si="4"/>
        <v>0</v>
      </c>
      <c r="L200" s="35"/>
      <c r="M200" s="25">
        <v>290506</v>
      </c>
      <c r="N200" s="35"/>
      <c r="O200" s="35">
        <v>1964128940</v>
      </c>
      <c r="P200" s="307"/>
      <c r="Q200" s="35">
        <v>-2007094442</v>
      </c>
      <c r="R200" s="35"/>
      <c r="S200" s="35">
        <f t="shared" si="5"/>
        <v>-42965502</v>
      </c>
    </row>
    <row r="201" spans="2:19">
      <c r="C201" s="306" t="s">
        <v>115</v>
      </c>
      <c r="D201" s="307"/>
      <c r="E201" s="35">
        <v>0</v>
      </c>
      <c r="F201" s="307"/>
      <c r="G201" s="35">
        <v>0</v>
      </c>
      <c r="H201" s="25"/>
      <c r="I201" s="35">
        <v>0</v>
      </c>
      <c r="J201" s="307"/>
      <c r="K201" s="35">
        <f t="shared" ref="K201:K216" si="6">I201+G201</f>
        <v>0</v>
      </c>
      <c r="L201" s="35"/>
      <c r="M201" s="25">
        <v>371877</v>
      </c>
      <c r="N201" s="35"/>
      <c r="O201" s="35">
        <v>19734864463</v>
      </c>
      <c r="P201" s="307"/>
      <c r="Q201" s="35">
        <v>-18134399292</v>
      </c>
      <c r="R201" s="35"/>
      <c r="S201" s="35">
        <f t="shared" ref="S201:S216" si="7">O201+Q201</f>
        <v>1600465171</v>
      </c>
    </row>
    <row r="202" spans="2:19" s="140" customFormat="1">
      <c r="B202" s="142"/>
      <c r="C202" s="306" t="s">
        <v>494</v>
      </c>
      <c r="D202" s="307"/>
      <c r="E202" s="35">
        <v>0</v>
      </c>
      <c r="F202" s="307"/>
      <c r="G202" s="35">
        <v>0</v>
      </c>
      <c r="H202" s="25"/>
      <c r="I202" s="35">
        <v>0</v>
      </c>
      <c r="J202" s="307"/>
      <c r="K202" s="35">
        <f t="shared" si="6"/>
        <v>0</v>
      </c>
      <c r="L202" s="35"/>
      <c r="M202" s="25">
        <v>473707</v>
      </c>
      <c r="N202" s="35"/>
      <c r="O202" s="35">
        <v>1126225244</v>
      </c>
      <c r="P202" s="307"/>
      <c r="Q202" s="35">
        <v>-1854831405</v>
      </c>
      <c r="R202" s="35"/>
      <c r="S202" s="35">
        <f t="shared" si="7"/>
        <v>-728606161</v>
      </c>
    </row>
    <row r="203" spans="2:19">
      <c r="C203" s="306" t="s">
        <v>164</v>
      </c>
      <c r="D203" s="307"/>
      <c r="E203" s="35">
        <v>0</v>
      </c>
      <c r="F203" s="307"/>
      <c r="G203" s="35">
        <v>0</v>
      </c>
      <c r="H203" s="25"/>
      <c r="I203" s="35">
        <v>0</v>
      </c>
      <c r="J203" s="307"/>
      <c r="K203" s="35">
        <f t="shared" si="6"/>
        <v>0</v>
      </c>
      <c r="L203" s="35"/>
      <c r="M203" s="25">
        <v>742584</v>
      </c>
      <c r="N203" s="35"/>
      <c r="O203" s="35">
        <v>2833312858</v>
      </c>
      <c r="P203" s="307"/>
      <c r="Q203" s="35">
        <v>-3628064702</v>
      </c>
      <c r="R203" s="35"/>
      <c r="S203" s="35">
        <f t="shared" si="7"/>
        <v>-794751844</v>
      </c>
    </row>
    <row r="204" spans="2:19">
      <c r="C204" s="306" t="s">
        <v>232</v>
      </c>
      <c r="D204" s="307"/>
      <c r="E204" s="35">
        <v>0</v>
      </c>
      <c r="F204" s="307"/>
      <c r="G204" s="35">
        <v>0</v>
      </c>
      <c r="H204" s="25"/>
      <c r="I204" s="35">
        <v>0</v>
      </c>
      <c r="J204" s="307"/>
      <c r="K204" s="35">
        <f t="shared" si="6"/>
        <v>0</v>
      </c>
      <c r="L204" s="35"/>
      <c r="M204" s="25">
        <v>720987</v>
      </c>
      <c r="N204" s="35"/>
      <c r="O204" s="35">
        <v>2440740783</v>
      </c>
      <c r="P204" s="307"/>
      <c r="Q204" s="35">
        <v>-2655349983</v>
      </c>
      <c r="R204" s="35"/>
      <c r="S204" s="35">
        <f t="shared" si="7"/>
        <v>-214609200</v>
      </c>
    </row>
    <row r="205" spans="2:19">
      <c r="C205" s="306" t="s">
        <v>549</v>
      </c>
      <c r="D205" s="307"/>
      <c r="E205" s="35">
        <v>0</v>
      </c>
      <c r="F205" s="307"/>
      <c r="G205" s="35">
        <v>0</v>
      </c>
      <c r="H205" s="25"/>
      <c r="I205" s="35">
        <v>0</v>
      </c>
      <c r="J205" s="307"/>
      <c r="K205" s="35">
        <f t="shared" si="6"/>
        <v>0</v>
      </c>
      <c r="L205" s="35"/>
      <c r="M205" s="25">
        <v>2650000</v>
      </c>
      <c r="N205" s="35"/>
      <c r="O205" s="35">
        <v>19994378614</v>
      </c>
      <c r="P205" s="307"/>
      <c r="Q205" s="35">
        <v>-18541492969</v>
      </c>
      <c r="R205" s="35"/>
      <c r="S205" s="35">
        <f t="shared" si="7"/>
        <v>1452885645</v>
      </c>
    </row>
    <row r="206" spans="2:19">
      <c r="C206" s="306" t="s">
        <v>169</v>
      </c>
      <c r="D206" s="307"/>
      <c r="E206" s="35">
        <v>0</v>
      </c>
      <c r="F206" s="307"/>
      <c r="G206" s="35">
        <v>0</v>
      </c>
      <c r="H206" s="25"/>
      <c r="I206" s="35">
        <v>0</v>
      </c>
      <c r="J206" s="307"/>
      <c r="K206" s="35">
        <f t="shared" si="6"/>
        <v>0</v>
      </c>
      <c r="L206" s="35"/>
      <c r="M206" s="25">
        <v>114729</v>
      </c>
      <c r="N206" s="35"/>
      <c r="O206" s="35">
        <v>1309401260</v>
      </c>
      <c r="P206" s="307"/>
      <c r="Q206" s="35">
        <v>-1349089811</v>
      </c>
      <c r="R206" s="35"/>
      <c r="S206" s="35">
        <f t="shared" si="7"/>
        <v>-39688551</v>
      </c>
    </row>
    <row r="207" spans="2:19">
      <c r="C207" s="306" t="s">
        <v>167</v>
      </c>
      <c r="D207" s="307"/>
      <c r="E207" s="35">
        <v>20597</v>
      </c>
      <c r="F207" s="307"/>
      <c r="G207" s="35">
        <v>982915795</v>
      </c>
      <c r="H207" s="25"/>
      <c r="I207" s="35">
        <v>-1141024542</v>
      </c>
      <c r="J207" s="307"/>
      <c r="K207" s="35">
        <f t="shared" si="6"/>
        <v>-158108747</v>
      </c>
      <c r="L207" s="35"/>
      <c r="M207" s="25">
        <v>187724</v>
      </c>
      <c r="N207" s="35"/>
      <c r="O207" s="35">
        <v>9373518428</v>
      </c>
      <c r="P207" s="307"/>
      <c r="Q207" s="35">
        <v>-10399193874</v>
      </c>
      <c r="R207" s="35"/>
      <c r="S207" s="35">
        <f t="shared" si="7"/>
        <v>-1025675446</v>
      </c>
    </row>
    <row r="208" spans="2:19">
      <c r="C208" s="306" t="s">
        <v>440</v>
      </c>
      <c r="D208" s="307"/>
      <c r="E208" s="35">
        <v>0</v>
      </c>
      <c r="F208" s="307"/>
      <c r="G208" s="35">
        <v>0</v>
      </c>
      <c r="H208" s="25"/>
      <c r="I208" s="35">
        <v>0</v>
      </c>
      <c r="J208" s="307"/>
      <c r="K208" s="35">
        <f t="shared" si="6"/>
        <v>0</v>
      </c>
      <c r="L208" s="35"/>
      <c r="M208" s="25">
        <v>22912</v>
      </c>
      <c r="N208" s="35"/>
      <c r="O208" s="35">
        <v>564691384</v>
      </c>
      <c r="P208" s="307"/>
      <c r="Q208" s="35">
        <v>-642724829</v>
      </c>
      <c r="R208" s="35"/>
      <c r="S208" s="35">
        <f t="shared" si="7"/>
        <v>-78033445</v>
      </c>
    </row>
    <row r="209" spans="2:19 16364:16364">
      <c r="C209" s="306" t="s">
        <v>142</v>
      </c>
      <c r="D209" s="307"/>
      <c r="E209" s="35">
        <v>0</v>
      </c>
      <c r="F209" s="307"/>
      <c r="G209" s="35">
        <v>0</v>
      </c>
      <c r="H209" s="25"/>
      <c r="I209" s="35">
        <v>0</v>
      </c>
      <c r="J209" s="307"/>
      <c r="K209" s="35">
        <f t="shared" si="6"/>
        <v>0</v>
      </c>
      <c r="L209" s="35"/>
      <c r="M209" s="25">
        <v>554389</v>
      </c>
      <c r="N209" s="35"/>
      <c r="O209" s="35">
        <v>2785798380</v>
      </c>
      <c r="P209" s="307"/>
      <c r="Q209" s="35">
        <v>-3299906714</v>
      </c>
      <c r="R209" s="35"/>
      <c r="S209" s="35">
        <f t="shared" si="7"/>
        <v>-514108334</v>
      </c>
    </row>
    <row r="210" spans="2:19 16364:16364">
      <c r="C210" s="306" t="s">
        <v>108</v>
      </c>
      <c r="D210" s="307"/>
      <c r="E210" s="35">
        <v>0</v>
      </c>
      <c r="F210" s="307"/>
      <c r="G210" s="35">
        <v>0</v>
      </c>
      <c r="H210" s="25"/>
      <c r="I210" s="35">
        <v>0</v>
      </c>
      <c r="J210" s="307"/>
      <c r="K210" s="35">
        <f t="shared" si="6"/>
        <v>0</v>
      </c>
      <c r="L210" s="35"/>
      <c r="M210" s="25">
        <v>74760</v>
      </c>
      <c r="N210" s="35"/>
      <c r="O210" s="35">
        <v>1314255218</v>
      </c>
      <c r="P210" s="307"/>
      <c r="Q210" s="35">
        <v>-1376373879</v>
      </c>
      <c r="R210" s="35"/>
      <c r="S210" s="35">
        <f t="shared" si="7"/>
        <v>-62118661</v>
      </c>
    </row>
    <row r="211" spans="2:19 16364:16364">
      <c r="C211" s="306" t="s">
        <v>160</v>
      </c>
      <c r="D211" s="307"/>
      <c r="E211" s="35">
        <v>0</v>
      </c>
      <c r="F211" s="307"/>
      <c r="G211" s="35">
        <v>0</v>
      </c>
      <c r="H211" s="25"/>
      <c r="I211" s="35">
        <v>0</v>
      </c>
      <c r="J211" s="307"/>
      <c r="K211" s="35">
        <f t="shared" si="6"/>
        <v>0</v>
      </c>
      <c r="L211" s="35"/>
      <c r="M211" s="25">
        <v>466968</v>
      </c>
      <c r="N211" s="35"/>
      <c r="O211" s="35">
        <v>3476494106</v>
      </c>
      <c r="P211" s="307"/>
      <c r="Q211" s="35">
        <v>-3587186981</v>
      </c>
      <c r="R211" s="35"/>
      <c r="S211" s="35">
        <f t="shared" si="7"/>
        <v>-110692875</v>
      </c>
    </row>
    <row r="212" spans="2:19 16364:16364">
      <c r="C212" s="306" t="s">
        <v>145</v>
      </c>
      <c r="D212" s="307"/>
      <c r="E212" s="35">
        <v>0</v>
      </c>
      <c r="F212" s="307"/>
      <c r="G212" s="35">
        <v>0</v>
      </c>
      <c r="H212" s="25"/>
      <c r="I212" s="35">
        <v>0</v>
      </c>
      <c r="J212" s="307"/>
      <c r="K212" s="35">
        <f t="shared" si="6"/>
        <v>0</v>
      </c>
      <c r="L212" s="35"/>
      <c r="M212" s="25">
        <v>1417092</v>
      </c>
      <c r="N212" s="35"/>
      <c r="O212" s="35">
        <v>20655169945</v>
      </c>
      <c r="P212" s="307"/>
      <c r="Q212" s="35">
        <v>-20721393055</v>
      </c>
      <c r="R212" s="35"/>
      <c r="S212" s="35">
        <f t="shared" si="7"/>
        <v>-66223110</v>
      </c>
    </row>
    <row r="213" spans="2:19 16364:16364">
      <c r="C213" s="306" t="s">
        <v>550</v>
      </c>
      <c r="D213" s="307"/>
      <c r="E213" s="35">
        <v>0</v>
      </c>
      <c r="F213" s="307"/>
      <c r="G213" s="35">
        <v>0</v>
      </c>
      <c r="H213" s="25"/>
      <c r="I213" s="35">
        <v>0</v>
      </c>
      <c r="J213" s="307"/>
      <c r="K213" s="35">
        <f t="shared" si="6"/>
        <v>0</v>
      </c>
      <c r="L213" s="35"/>
      <c r="M213" s="25">
        <v>13106</v>
      </c>
      <c r="N213" s="35"/>
      <c r="O213" s="35">
        <v>43830446</v>
      </c>
      <c r="P213" s="307"/>
      <c r="Q213" s="35">
        <v>-48933643</v>
      </c>
      <c r="R213" s="35"/>
      <c r="S213" s="35">
        <f t="shared" si="7"/>
        <v>-5103197</v>
      </c>
    </row>
    <row r="214" spans="2:19 16364:16364">
      <c r="C214" s="306" t="s">
        <v>441</v>
      </c>
      <c r="D214" s="307"/>
      <c r="E214" s="35">
        <v>554533</v>
      </c>
      <c r="F214" s="307"/>
      <c r="G214" s="35">
        <v>21911012313</v>
      </c>
      <c r="H214" s="25"/>
      <c r="I214" s="35">
        <v>-26480545440</v>
      </c>
      <c r="J214" s="307"/>
      <c r="K214" s="35">
        <f>I214+G214</f>
        <v>-4569533127</v>
      </c>
      <c r="L214" s="35"/>
      <c r="M214" s="25">
        <v>1255527</v>
      </c>
      <c r="N214" s="35"/>
      <c r="O214" s="35">
        <v>49408945479</v>
      </c>
      <c r="P214" s="307"/>
      <c r="Q214" s="35">
        <v>-60085899327</v>
      </c>
      <c r="R214" s="35"/>
      <c r="S214" s="35">
        <f t="shared" si="7"/>
        <v>-10676953848</v>
      </c>
    </row>
    <row r="215" spans="2:19 16364:16364">
      <c r="C215" s="306" t="s">
        <v>128</v>
      </c>
      <c r="D215" s="307"/>
      <c r="E215" s="35">
        <v>0</v>
      </c>
      <c r="F215" s="307"/>
      <c r="G215" s="35">
        <v>0</v>
      </c>
      <c r="H215" s="25"/>
      <c r="I215" s="35">
        <v>0</v>
      </c>
      <c r="J215" s="307"/>
      <c r="K215" s="35">
        <f t="shared" si="6"/>
        <v>0</v>
      </c>
      <c r="L215" s="35"/>
      <c r="M215" s="25">
        <v>550846</v>
      </c>
      <c r="N215" s="35"/>
      <c r="O215" s="35">
        <v>2884520113</v>
      </c>
      <c r="P215" s="307"/>
      <c r="Q215" s="35">
        <v>-3514045523</v>
      </c>
      <c r="R215" s="35"/>
      <c r="S215" s="35">
        <f t="shared" si="7"/>
        <v>-629525410</v>
      </c>
    </row>
    <row r="216" spans="2:19 16364:16364">
      <c r="C216" s="306" t="s">
        <v>133</v>
      </c>
      <c r="D216" s="307"/>
      <c r="E216" s="35">
        <v>825226</v>
      </c>
      <c r="F216" s="307"/>
      <c r="G216" s="35">
        <v>13711103251</v>
      </c>
      <c r="H216" s="25"/>
      <c r="I216" s="35">
        <v>-11851225807</v>
      </c>
      <c r="J216" s="307"/>
      <c r="K216" s="35">
        <f t="shared" si="6"/>
        <v>1859877444</v>
      </c>
      <c r="L216" s="35"/>
      <c r="M216" s="25">
        <v>1446789</v>
      </c>
      <c r="N216" s="35"/>
      <c r="O216" s="35">
        <v>23497107008</v>
      </c>
      <c r="P216" s="307"/>
      <c r="Q216" s="35">
        <v>-20706939645</v>
      </c>
      <c r="R216" s="35"/>
      <c r="S216" s="35">
        <f t="shared" si="7"/>
        <v>2790167363</v>
      </c>
    </row>
    <row r="217" spans="2:19 16364:16364" ht="21.6" thickBot="1">
      <c r="C217" s="306" t="s">
        <v>2</v>
      </c>
      <c r="D217" s="307"/>
      <c r="E217" s="35"/>
      <c r="F217" s="307"/>
      <c r="G217" s="114">
        <f>SUM(G8:G216)</f>
        <v>245633652554</v>
      </c>
      <c r="H217" s="25"/>
      <c r="I217" s="114">
        <f>SUM(I8:I216)</f>
        <v>-243600208093</v>
      </c>
      <c r="J217" s="307"/>
      <c r="K217" s="114">
        <f>SUM(K8:K216)</f>
        <v>2033444461</v>
      </c>
      <c r="L217" s="35"/>
      <c r="M217" s="25"/>
      <c r="N217" s="35"/>
      <c r="O217" s="114">
        <f>SUM(O8:O216)</f>
        <v>1663175543504</v>
      </c>
      <c r="P217" s="307"/>
      <c r="Q217" s="114">
        <f>SUM(Q8:Q216)</f>
        <v>-1716900390457</v>
      </c>
      <c r="R217" s="35"/>
      <c r="S217" s="114">
        <f>SUM(S8:S216)</f>
        <v>-53724846953</v>
      </c>
      <c r="XEJ217" s="32">
        <f>SUM(E217:XEI217)</f>
        <v>-103382804984</v>
      </c>
    </row>
    <row r="218" spans="2:19 16364:16364" s="39" customFormat="1" ht="24.75" customHeight="1" thickTop="1">
      <c r="C218" s="280"/>
      <c r="D218" s="280"/>
      <c r="E218" s="280"/>
      <c r="F218" s="280"/>
      <c r="G218" s="36"/>
      <c r="H218" s="280"/>
      <c r="I218" s="36"/>
      <c r="J218" s="280"/>
      <c r="K218" s="308"/>
      <c r="L218" s="280"/>
      <c r="M218" s="280"/>
      <c r="N218" s="280"/>
      <c r="O218" s="36"/>
      <c r="P218" s="280"/>
      <c r="Q218" s="36"/>
      <c r="R218" s="280"/>
      <c r="S218" s="36"/>
    </row>
    <row r="219" spans="2:19 16364:16364" s="39" customFormat="1" ht="24.6">
      <c r="B219" s="25"/>
      <c r="C219" s="302"/>
      <c r="D219" s="302"/>
      <c r="E219" s="302"/>
      <c r="F219" s="302"/>
      <c r="G219" s="26"/>
      <c r="H219" s="26"/>
      <c r="I219" s="26"/>
      <c r="J219" s="26"/>
      <c r="K219" s="1"/>
      <c r="L219" s="1"/>
      <c r="M219" s="1"/>
      <c r="N219" s="1"/>
      <c r="O219" s="1"/>
      <c r="P219" s="1"/>
      <c r="Q219" s="308"/>
      <c r="R219" s="1"/>
      <c r="S219" s="1"/>
    </row>
    <row r="220" spans="2:19 16364:16364" s="39" customFormat="1" ht="24.6">
      <c r="B220" s="25"/>
      <c r="C220" s="309" t="s">
        <v>42</v>
      </c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1"/>
    </row>
    <row r="221" spans="2:19 16364:16364" s="39" customFormat="1" ht="24.6">
      <c r="B221" s="25"/>
      <c r="C221" s="312"/>
      <c r="D221" s="312"/>
      <c r="E221" s="312"/>
      <c r="F221" s="312"/>
      <c r="G221" s="312"/>
      <c r="H221" s="312"/>
      <c r="I221" s="312"/>
      <c r="J221" s="312"/>
      <c r="K221" s="312"/>
      <c r="L221" s="312"/>
      <c r="M221" s="312"/>
      <c r="N221" s="312"/>
      <c r="O221" s="312"/>
      <c r="P221" s="312"/>
      <c r="Q221" s="312"/>
      <c r="R221" s="312"/>
      <c r="S221" s="312"/>
    </row>
    <row r="222" spans="2:19 16364:16364" s="39" customFormat="1" ht="24.6" hidden="1">
      <c r="B222" s="25">
        <v>1</v>
      </c>
      <c r="C222" s="313">
        <v>2</v>
      </c>
      <c r="D222" s="25">
        <v>3</v>
      </c>
      <c r="E222" s="313">
        <v>4</v>
      </c>
      <c r="F222" s="25">
        <v>5</v>
      </c>
      <c r="G222" s="313">
        <v>6</v>
      </c>
      <c r="H222" s="25">
        <v>7</v>
      </c>
      <c r="I222" s="313">
        <v>8</v>
      </c>
      <c r="J222" s="25">
        <v>9</v>
      </c>
      <c r="K222" s="313">
        <v>10</v>
      </c>
      <c r="L222" s="25">
        <v>11</v>
      </c>
      <c r="M222" s="313">
        <v>12</v>
      </c>
      <c r="N222" s="25">
        <v>13</v>
      </c>
      <c r="O222" s="313">
        <v>14</v>
      </c>
      <c r="P222" s="25">
        <v>15</v>
      </c>
      <c r="Q222" s="313">
        <v>16</v>
      </c>
      <c r="R222" s="25">
        <v>17</v>
      </c>
      <c r="S222" s="313">
        <v>18</v>
      </c>
    </row>
    <row r="223" spans="2:19 16364:16364" s="39" customFormat="1" ht="24.6" hidden="1">
      <c r="B223" s="25"/>
      <c r="C223" s="280"/>
      <c r="D223" s="280"/>
      <c r="E223" s="280"/>
      <c r="F223" s="280"/>
      <c r="G223" s="37"/>
      <c r="H223" s="37"/>
      <c r="I223" s="70"/>
      <c r="J223" s="37"/>
      <c r="K223" s="25">
        <v>9584259220</v>
      </c>
      <c r="L223" s="38"/>
      <c r="M223" s="38"/>
      <c r="N223" s="38"/>
      <c r="O223" s="38"/>
      <c r="P223" s="38"/>
      <c r="Q223" s="69"/>
      <c r="R223" s="38"/>
      <c r="S223" s="25">
        <v>16983364675</v>
      </c>
    </row>
    <row r="224" spans="2:19 16364:16364" s="39" customFormat="1" ht="24.6" hidden="1">
      <c r="B224" s="25"/>
      <c r="G224" s="39">
        <v>0</v>
      </c>
      <c r="K224" s="39">
        <v>62341606</v>
      </c>
      <c r="S224" s="39">
        <v>608504021</v>
      </c>
    </row>
    <row r="225" spans="2:19" s="39" customFormat="1" ht="24.6" hidden="1">
      <c r="B225" s="25"/>
      <c r="G225" s="39">
        <f>K223-G224</f>
        <v>9584259220</v>
      </c>
      <c r="I225" s="39" t="s">
        <v>462</v>
      </c>
      <c r="K225" s="39">
        <v>328170638</v>
      </c>
      <c r="S225" s="39">
        <v>3203139830</v>
      </c>
    </row>
    <row r="226" spans="2:19" ht="25.2" hidden="1">
      <c r="C226" s="39"/>
      <c r="D226" s="39"/>
      <c r="E226" s="39"/>
      <c r="F226" s="39"/>
      <c r="G226" s="39"/>
      <c r="H226" s="39"/>
      <c r="I226" s="39" t="s">
        <v>463</v>
      </c>
      <c r="J226" s="39"/>
      <c r="K226" s="39">
        <f>+K223-K224-K225</f>
        <v>9193746976</v>
      </c>
      <c r="L226" s="39"/>
      <c r="M226" s="56"/>
      <c r="N226" s="39"/>
      <c r="O226" s="56"/>
      <c r="P226" s="39"/>
      <c r="Q226" s="56"/>
      <c r="R226" s="39"/>
      <c r="S226" s="39">
        <v>147758</v>
      </c>
    </row>
    <row r="227" spans="2:19" ht="24.6" hidden="1">
      <c r="C227" s="39"/>
      <c r="D227" s="39"/>
      <c r="E227" s="39"/>
      <c r="F227" s="39"/>
      <c r="G227" s="39"/>
      <c r="H227" s="39"/>
      <c r="I227" s="39">
        <v>352564609</v>
      </c>
      <c r="J227" s="39"/>
      <c r="K227" s="39">
        <v>0</v>
      </c>
      <c r="L227" s="39"/>
      <c r="M227" s="39"/>
      <c r="N227" s="39"/>
      <c r="O227" s="39"/>
      <c r="P227" s="39"/>
      <c r="Q227" s="39"/>
      <c r="R227" s="39"/>
      <c r="S227" s="39">
        <f>S223-S224-S225-S226</f>
        <v>13171573066</v>
      </c>
    </row>
    <row r="228" spans="2:19" ht="25.2" hidden="1">
      <c r="C228" s="39"/>
      <c r="D228" s="39"/>
      <c r="E228" s="39"/>
      <c r="F228" s="39"/>
      <c r="G228" s="39"/>
      <c r="H228" s="39"/>
      <c r="I228" s="39"/>
      <c r="J228" s="39"/>
      <c r="K228" s="106">
        <v>0</v>
      </c>
      <c r="L228" s="39"/>
      <c r="M228" s="39"/>
      <c r="N228" s="39"/>
      <c r="O228" s="39"/>
      <c r="P228" s="39"/>
      <c r="Q228" s="39"/>
      <c r="R228" s="39"/>
      <c r="S228" s="39"/>
    </row>
    <row r="229" spans="2:19" ht="25.2" hidden="1">
      <c r="C229" s="39"/>
      <c r="D229" s="39"/>
      <c r="E229" s="39"/>
      <c r="F229" s="39"/>
      <c r="G229" s="39"/>
      <c r="H229" s="39"/>
      <c r="I229" s="39"/>
      <c r="J229" s="39"/>
      <c r="K229" s="106">
        <f>K228-K227</f>
        <v>0</v>
      </c>
      <c r="L229" s="39"/>
      <c r="M229" s="39"/>
      <c r="N229" s="39"/>
      <c r="O229" s="39"/>
      <c r="P229" s="39"/>
      <c r="Q229" s="39"/>
      <c r="R229" s="39"/>
      <c r="S229" s="106"/>
    </row>
    <row r="230" spans="2:19" ht="25.2" hidden="1">
      <c r="C230" s="39"/>
      <c r="D230" s="39"/>
      <c r="E230" s="39"/>
      <c r="F230" s="39"/>
      <c r="G230" s="39"/>
      <c r="H230" s="39"/>
      <c r="I230" s="39"/>
      <c r="J230" s="39"/>
      <c r="K230" s="106"/>
      <c r="L230" s="39"/>
      <c r="M230" s="39"/>
      <c r="N230" s="39"/>
      <c r="O230" s="39"/>
      <c r="P230" s="39"/>
      <c r="Q230" s="39"/>
      <c r="R230" s="39"/>
      <c r="S230" s="106"/>
    </row>
    <row r="231" spans="2:19" ht="24.6" hidden="1">
      <c r="C231" s="39"/>
      <c r="D231" s="39"/>
      <c r="E231" s="39"/>
      <c r="F231" s="39"/>
      <c r="G231" s="39"/>
      <c r="H231" s="39"/>
      <c r="I231" s="39"/>
      <c r="J231" s="39"/>
      <c r="K231" s="65">
        <v>9584259220</v>
      </c>
      <c r="L231" s="65"/>
      <c r="M231" s="65"/>
      <c r="N231" s="65"/>
      <c r="O231" s="65"/>
      <c r="P231" s="65"/>
      <c r="Q231" s="65"/>
      <c r="R231" s="65"/>
      <c r="S231" s="65">
        <v>16983364675</v>
      </c>
    </row>
    <row r="232" spans="2:19" ht="24.6" hidden="1">
      <c r="C232" s="39"/>
      <c r="D232" s="39"/>
      <c r="E232" s="39"/>
      <c r="F232" s="39"/>
      <c r="G232" s="39"/>
      <c r="H232" s="39"/>
      <c r="I232" s="39"/>
      <c r="J232" s="39"/>
      <c r="K232" s="65">
        <v>-62341606</v>
      </c>
      <c r="L232" s="65"/>
      <c r="M232" s="65"/>
      <c r="N232" s="65"/>
      <c r="O232" s="65"/>
      <c r="P232" s="65"/>
      <c r="Q232" s="65"/>
      <c r="R232" s="65"/>
      <c r="S232" s="65">
        <v>-147758</v>
      </c>
    </row>
    <row r="233" spans="2:19" ht="24.6" hidden="1">
      <c r="C233" s="39"/>
      <c r="D233" s="39"/>
      <c r="E233" s="39"/>
      <c r="F233" s="39"/>
      <c r="G233" s="39"/>
      <c r="H233" s="39"/>
      <c r="I233" s="39"/>
      <c r="J233" s="39"/>
      <c r="K233" s="65">
        <v>-328170638</v>
      </c>
      <c r="L233" s="65"/>
      <c r="M233" s="65"/>
      <c r="N233" s="65"/>
      <c r="O233" s="65"/>
      <c r="P233" s="65"/>
      <c r="Q233" s="65"/>
      <c r="R233" s="65"/>
      <c r="S233" s="65">
        <v>-608504021</v>
      </c>
    </row>
    <row r="234" spans="2:19" ht="24.6" hidden="1">
      <c r="C234" s="39"/>
      <c r="D234" s="39"/>
      <c r="E234" s="39"/>
      <c r="F234" s="39"/>
      <c r="G234" s="39"/>
      <c r="H234" s="39"/>
      <c r="I234" s="39"/>
      <c r="J234" s="39"/>
      <c r="K234" s="65">
        <v>0</v>
      </c>
      <c r="L234" s="65"/>
      <c r="M234" s="65"/>
      <c r="N234" s="65"/>
      <c r="O234" s="65"/>
      <c r="P234" s="65"/>
      <c r="Q234" s="65"/>
      <c r="R234" s="65"/>
      <c r="S234" s="65">
        <v>-3203139830</v>
      </c>
    </row>
    <row r="235" spans="2:19" ht="24.6" hidden="1">
      <c r="K235" s="39">
        <f>SUM(K231:K234)</f>
        <v>9193746976</v>
      </c>
      <c r="O235" s="39"/>
      <c r="S235" s="39">
        <f>SUM(S231:S234)</f>
        <v>13171573066</v>
      </c>
    </row>
    <row r="236" spans="2:19" ht="24.6" hidden="1">
      <c r="G236" s="37">
        <v>8421552</v>
      </c>
      <c r="K236" s="39">
        <f>K235-K217</f>
        <v>7160302515</v>
      </c>
      <c r="O236" s="39"/>
      <c r="S236" s="39">
        <f>S235-S217</f>
        <v>66896420019</v>
      </c>
    </row>
    <row r="237" spans="2:19" hidden="1">
      <c r="G237" s="37">
        <v>138375640</v>
      </c>
    </row>
    <row r="238" spans="2:19" hidden="1">
      <c r="G238" s="37">
        <v>-176127828</v>
      </c>
    </row>
    <row r="239" spans="2:19" hidden="1">
      <c r="G239" s="37">
        <v>428316</v>
      </c>
    </row>
    <row r="240" spans="2:19" hidden="1"/>
    <row r="241" spans="11:19" hidden="1"/>
    <row r="242" spans="11:19" hidden="1"/>
    <row r="243" spans="11:19" hidden="1"/>
    <row r="244" spans="11:19" hidden="1"/>
    <row r="245" spans="11:19" hidden="1"/>
    <row r="246" spans="11:19" hidden="1"/>
    <row r="247" spans="11:19" hidden="1"/>
    <row r="248" spans="11:19" hidden="1"/>
    <row r="249" spans="11:19" hidden="1"/>
    <row r="250" spans="11:19" hidden="1"/>
    <row r="251" spans="11:19" hidden="1"/>
    <row r="252" spans="11:19" hidden="1"/>
    <row r="253" spans="11:19" ht="24.6" hidden="1">
      <c r="K253" s="97">
        <v>102058412041</v>
      </c>
      <c r="S253" s="97">
        <v>154885387503</v>
      </c>
    </row>
    <row r="254" spans="11:19" ht="24.6" hidden="1">
      <c r="K254" s="107">
        <v>0</v>
      </c>
      <c r="S254" s="107">
        <v>-147758</v>
      </c>
    </row>
    <row r="255" spans="11:19" ht="24.6" hidden="1">
      <c r="K255" s="107">
        <v>-915437088</v>
      </c>
      <c r="S255" s="107">
        <v>-2140804853</v>
      </c>
    </row>
    <row r="256" spans="11:19" ht="24.6" hidden="1">
      <c r="K256" s="107">
        <v>-4818347739</v>
      </c>
      <c r="S256" s="107">
        <v>-11269191854</v>
      </c>
    </row>
    <row r="257" spans="3:19" ht="24.6" hidden="1">
      <c r="K257" s="97">
        <f>SUM(K253:K256)</f>
        <v>96324627214</v>
      </c>
      <c r="S257" s="97">
        <f>SUM(S253:S256)</f>
        <v>141475243038</v>
      </c>
    </row>
    <row r="258" spans="3:19" ht="24.6" hidden="1">
      <c r="K258" s="107">
        <f>K217-K257</f>
        <v>-94291182753</v>
      </c>
      <c r="S258" s="107">
        <f>S217-S257</f>
        <v>-195200089991</v>
      </c>
    </row>
    <row r="259" spans="3:19" ht="24.6">
      <c r="C259" s="298"/>
      <c r="D259" s="298"/>
      <c r="E259" s="298"/>
      <c r="F259" s="298"/>
      <c r="G259" s="153"/>
      <c r="H259" s="153"/>
      <c r="I259" s="153"/>
      <c r="J259" s="153"/>
      <c r="K259" s="154"/>
      <c r="L259" s="154"/>
      <c r="M259" s="154"/>
      <c r="N259" s="154"/>
      <c r="O259" s="154"/>
      <c r="P259" s="154"/>
      <c r="Q259" s="154"/>
      <c r="R259" s="154"/>
      <c r="S259" s="97"/>
    </row>
    <row r="260" spans="3:19">
      <c r="C260" s="298"/>
      <c r="D260" s="298"/>
      <c r="E260" s="298"/>
      <c r="F260" s="298"/>
      <c r="G260" s="153"/>
      <c r="H260" s="153"/>
      <c r="I260" s="153"/>
      <c r="J260" s="153"/>
      <c r="K260" s="154"/>
      <c r="L260" s="154"/>
      <c r="M260" s="154"/>
      <c r="N260" s="154"/>
      <c r="O260" s="154"/>
      <c r="P260" s="154"/>
      <c r="Q260" s="154"/>
      <c r="R260" s="154"/>
      <c r="S260" s="154"/>
    </row>
    <row r="261" spans="3:19">
      <c r="C261" s="298"/>
      <c r="D261" s="298"/>
      <c r="E261" s="298"/>
      <c r="F261" s="298"/>
      <c r="G261" s="153"/>
      <c r="H261" s="153"/>
      <c r="I261" s="153"/>
      <c r="J261" s="153"/>
      <c r="K261" s="154"/>
      <c r="L261" s="154"/>
      <c r="M261" s="154"/>
      <c r="N261" s="154"/>
      <c r="O261" s="154"/>
      <c r="P261" s="154"/>
      <c r="Q261" s="154"/>
      <c r="R261" s="154"/>
      <c r="S261" s="154"/>
    </row>
    <row r="262" spans="3:19">
      <c r="C262" s="298"/>
      <c r="D262" s="298"/>
      <c r="E262" s="298"/>
      <c r="F262" s="298"/>
      <c r="G262" s="153"/>
      <c r="H262" s="153"/>
      <c r="I262" s="153"/>
      <c r="J262" s="153"/>
      <c r="K262" s="154"/>
      <c r="L262" s="154"/>
      <c r="M262" s="154"/>
      <c r="N262" s="154"/>
      <c r="O262" s="154"/>
      <c r="P262" s="154"/>
      <c r="Q262" s="154"/>
      <c r="R262" s="154"/>
      <c r="S262" s="154"/>
    </row>
  </sheetData>
  <autoFilter ref="C7:S217" xr:uid="{00000000-0009-0000-0000-000007000000}">
    <sortState xmlns:xlrd2="http://schemas.microsoft.com/office/spreadsheetml/2017/richdata2" ref="C8:S216">
      <sortCondition ref="C7"/>
    </sortState>
  </autoFilter>
  <mergeCells count="6">
    <mergeCell ref="C220:S220"/>
    <mergeCell ref="M6:S6"/>
    <mergeCell ref="E6:K6"/>
    <mergeCell ref="C1:S1"/>
    <mergeCell ref="C2:S2"/>
    <mergeCell ref="C3:S3"/>
  </mergeCells>
  <printOptions horizontalCentered="1"/>
  <pageMargins left="0.25" right="0.25" top="0.75" bottom="0.75" header="0.3" footer="0.3"/>
  <pageSetup paperSize="9" scale="72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251"/>
  <sheetViews>
    <sheetView rightToLeft="1" view="pageBreakPreview" topLeftCell="A109" zoomScale="70" zoomScaleNormal="100" zoomScaleSheetLayoutView="70" workbookViewId="0">
      <selection activeCell="C109" sqref="C1:R1048576"/>
    </sheetView>
  </sheetViews>
  <sheetFormatPr defaultColWidth="9.109375" defaultRowHeight="21"/>
  <cols>
    <col min="1" max="1" width="1.5546875" style="31" customWidth="1"/>
    <col min="2" max="2" width="10.6640625" style="25" hidden="1" customWidth="1"/>
    <col min="3" max="3" width="31.109375" style="280" bestFit="1" customWidth="1"/>
    <col min="4" max="4" width="0.5546875" style="280" customWidth="1"/>
    <col min="5" max="5" width="15" style="1" bestFit="1" customWidth="1"/>
    <col min="6" max="6" width="0.88671875" style="1" customWidth="1"/>
    <col min="7" max="7" width="25.33203125" style="1" customWidth="1"/>
    <col min="8" max="8" width="0.88671875" style="1" customWidth="1"/>
    <col min="9" max="9" width="27.33203125" style="1" bestFit="1" customWidth="1"/>
    <col min="10" max="10" width="0.5546875" style="1" customWidth="1"/>
    <col min="11" max="11" width="25.33203125" style="34" bestFit="1" customWidth="1"/>
    <col min="12" max="12" width="13" style="1" bestFit="1" customWidth="1"/>
    <col min="13" max="13" width="1.109375" style="1" customWidth="1"/>
    <col min="14" max="14" width="26" style="1" bestFit="1" customWidth="1"/>
    <col min="15" max="15" width="1" style="1" customWidth="1"/>
    <col min="16" max="16" width="26.6640625" style="1" bestFit="1" customWidth="1"/>
    <col min="17" max="17" width="1.109375" style="1" customWidth="1"/>
    <col min="18" max="18" width="24.6640625" style="1" bestFit="1" customWidth="1"/>
    <col min="19" max="19" width="0" style="31" hidden="1" customWidth="1"/>
    <col min="20" max="20" width="14" style="31" hidden="1" customWidth="1"/>
    <col min="21" max="21" width="0" style="31" hidden="1" customWidth="1"/>
    <col min="22" max="16384" width="9.109375" style="31"/>
  </cols>
  <sheetData>
    <row r="1" spans="2:21" ht="21.6">
      <c r="C1" s="282" t="s">
        <v>84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</row>
    <row r="2" spans="2:21" ht="21.6">
      <c r="C2" s="282" t="s">
        <v>53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2:21" ht="21.6">
      <c r="C3" s="282" t="str">
        <f>' سهام'!A3</f>
        <v>برای ماه منتهی به 1402/06/31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2:21">
      <c r="C4" s="241" t="s">
        <v>86</v>
      </c>
      <c r="D4" s="241"/>
      <c r="E4" s="241"/>
      <c r="F4" s="241"/>
      <c r="G4" s="241"/>
      <c r="H4" s="241"/>
      <c r="I4" s="241"/>
      <c r="J4" s="268"/>
    </row>
    <row r="5" spans="2:21" ht="22.2" thickBot="1">
      <c r="C5" s="242"/>
      <c r="D5" s="242"/>
      <c r="E5" s="192" t="s">
        <v>569</v>
      </c>
      <c r="F5" s="192"/>
      <c r="G5" s="192"/>
      <c r="H5" s="192"/>
      <c r="I5" s="192"/>
      <c r="J5" s="192"/>
      <c r="K5" s="192"/>
      <c r="L5" s="191" t="s">
        <v>570</v>
      </c>
      <c r="M5" s="191"/>
      <c r="N5" s="191"/>
      <c r="O5" s="191"/>
      <c r="P5" s="191"/>
      <c r="Q5" s="191"/>
      <c r="R5" s="191"/>
    </row>
    <row r="6" spans="2:21" ht="42.6" thickBot="1">
      <c r="C6" s="271" t="s">
        <v>37</v>
      </c>
      <c r="D6" s="271"/>
      <c r="E6" s="50" t="s">
        <v>3</v>
      </c>
      <c r="F6" s="34"/>
      <c r="G6" s="49" t="s">
        <v>21</v>
      </c>
      <c r="H6" s="34"/>
      <c r="I6" s="50" t="s">
        <v>41</v>
      </c>
      <c r="J6" s="34" t="s">
        <v>563</v>
      </c>
      <c r="K6" s="49" t="s">
        <v>422</v>
      </c>
      <c r="L6" s="50" t="s">
        <v>3</v>
      </c>
      <c r="M6" s="34"/>
      <c r="N6" s="49" t="s">
        <v>21</v>
      </c>
      <c r="O6" s="34"/>
      <c r="P6" s="50" t="s">
        <v>41</v>
      </c>
      <c r="Q6" s="34"/>
      <c r="R6" s="49" t="s">
        <v>422</v>
      </c>
    </row>
    <row r="7" spans="2:21">
      <c r="B7" t="s">
        <v>240</v>
      </c>
      <c r="C7" s="289" t="s">
        <v>113</v>
      </c>
      <c r="E7" s="25">
        <v>5583991</v>
      </c>
      <c r="F7" s="25"/>
      <c r="G7" s="25">
        <v>27864846595</v>
      </c>
      <c r="H7" s="25"/>
      <c r="I7" s="25">
        <v>-27786282893</v>
      </c>
      <c r="J7" s="25">
        <v>-7916139170</v>
      </c>
      <c r="K7" s="33">
        <f>G7+I7</f>
        <v>78563702</v>
      </c>
      <c r="L7" s="25">
        <v>5583991</v>
      </c>
      <c r="M7" s="25"/>
      <c r="N7" s="25">
        <v>27864846595</v>
      </c>
      <c r="O7" s="25"/>
      <c r="P7" s="25">
        <v>-29266005182</v>
      </c>
      <c r="Q7" s="25"/>
      <c r="R7" s="25">
        <f>N7+P7</f>
        <v>-1401158587</v>
      </c>
      <c r="T7" s="31">
        <v>51211126</v>
      </c>
      <c r="U7" s="32">
        <f>T7-R7</f>
        <v>1452369713</v>
      </c>
    </row>
    <row r="8" spans="2:21">
      <c r="B8" t="s">
        <v>242</v>
      </c>
      <c r="C8" s="289" t="s">
        <v>496</v>
      </c>
      <c r="E8" s="25">
        <v>1049979</v>
      </c>
      <c r="F8" s="25"/>
      <c r="G8" s="25">
        <v>12890085571</v>
      </c>
      <c r="H8" s="25"/>
      <c r="I8" s="25">
        <v>-12618675850</v>
      </c>
      <c r="J8" s="25">
        <v>-1936256999</v>
      </c>
      <c r="K8" s="33">
        <f t="shared" ref="K8:K71" si="0">G8+I8</f>
        <v>271409721</v>
      </c>
      <c r="L8" s="25">
        <v>1049979</v>
      </c>
      <c r="M8" s="25"/>
      <c r="N8" s="25">
        <v>12890085571</v>
      </c>
      <c r="O8" s="25"/>
      <c r="P8" s="25">
        <v>-13292289257</v>
      </c>
      <c r="Q8" s="25"/>
      <c r="R8" s="25">
        <f t="shared" ref="R8:R71" si="1">N8+P8</f>
        <v>-402203686</v>
      </c>
      <c r="T8" s="31">
        <v>-282899728</v>
      </c>
      <c r="U8" s="32">
        <f t="shared" ref="U8:U71" si="2">T8-R8</f>
        <v>119303958</v>
      </c>
    </row>
    <row r="9" spans="2:21">
      <c r="B9" t="s">
        <v>442</v>
      </c>
      <c r="C9" s="289" t="s">
        <v>472</v>
      </c>
      <c r="E9" s="25">
        <v>316385</v>
      </c>
      <c r="F9" s="25"/>
      <c r="G9" s="25">
        <v>3349451724</v>
      </c>
      <c r="H9" s="25"/>
      <c r="I9" s="25">
        <v>-3181385842</v>
      </c>
      <c r="J9" s="25">
        <v>-3071056837</v>
      </c>
      <c r="K9" s="33">
        <f t="shared" si="0"/>
        <v>168065882</v>
      </c>
      <c r="L9" s="25">
        <v>316385</v>
      </c>
      <c r="M9" s="25"/>
      <c r="N9" s="25">
        <v>3349451724</v>
      </c>
      <c r="O9" s="25"/>
      <c r="P9" s="25">
        <v>-3296398171</v>
      </c>
      <c r="Q9" s="25"/>
      <c r="R9" s="25">
        <f t="shared" si="1"/>
        <v>53053553</v>
      </c>
      <c r="T9" s="31">
        <v>1243913008</v>
      </c>
      <c r="U9" s="32">
        <f t="shared" si="2"/>
        <v>1190859455</v>
      </c>
    </row>
    <row r="10" spans="2:21">
      <c r="B10" t="s">
        <v>243</v>
      </c>
      <c r="C10" s="289" t="s">
        <v>183</v>
      </c>
      <c r="E10" s="25">
        <v>12264788</v>
      </c>
      <c r="F10" s="25"/>
      <c r="G10" s="25">
        <v>34832008351</v>
      </c>
      <c r="H10" s="25"/>
      <c r="I10" s="25">
        <v>-29186081179</v>
      </c>
      <c r="J10" s="25">
        <v>-24247525582</v>
      </c>
      <c r="K10" s="33">
        <f t="shared" si="0"/>
        <v>5645927172</v>
      </c>
      <c r="L10" s="25">
        <v>12264788</v>
      </c>
      <c r="M10" s="25"/>
      <c r="N10" s="25">
        <v>34832008351</v>
      </c>
      <c r="O10" s="25"/>
      <c r="P10" s="25">
        <v>-36046162980</v>
      </c>
      <c r="Q10" s="25"/>
      <c r="R10" s="25">
        <f t="shared" si="1"/>
        <v>-1214154629</v>
      </c>
      <c r="T10" s="31">
        <v>6313384321</v>
      </c>
      <c r="U10" s="32">
        <f t="shared" si="2"/>
        <v>7527538950</v>
      </c>
    </row>
    <row r="11" spans="2:21">
      <c r="B11" t="s">
        <v>464</v>
      </c>
      <c r="C11" s="289" t="s">
        <v>497</v>
      </c>
      <c r="E11" s="25">
        <v>6983271</v>
      </c>
      <c r="F11" s="25"/>
      <c r="G11" s="25">
        <v>24434856296</v>
      </c>
      <c r="H11" s="25"/>
      <c r="I11" s="25">
        <v>-23470979118</v>
      </c>
      <c r="J11" s="25">
        <v>-15815703967</v>
      </c>
      <c r="K11" s="33">
        <f t="shared" si="0"/>
        <v>963877178</v>
      </c>
      <c r="L11" s="25">
        <v>6983271</v>
      </c>
      <c r="M11" s="25"/>
      <c r="N11" s="25">
        <v>24434856296</v>
      </c>
      <c r="O11" s="25"/>
      <c r="P11" s="25">
        <v>-30782192281</v>
      </c>
      <c r="Q11" s="25"/>
      <c r="R11" s="25">
        <f t="shared" si="1"/>
        <v>-6347335985</v>
      </c>
      <c r="T11" s="31">
        <v>2770136926</v>
      </c>
      <c r="U11" s="32">
        <f t="shared" si="2"/>
        <v>9117472911</v>
      </c>
    </row>
    <row r="12" spans="2:21">
      <c r="B12" t="s">
        <v>244</v>
      </c>
      <c r="C12" s="289" t="s">
        <v>459</v>
      </c>
      <c r="E12" s="25">
        <v>2408081</v>
      </c>
      <c r="F12" s="25"/>
      <c r="G12" s="25">
        <v>41986426186</v>
      </c>
      <c r="H12" s="25"/>
      <c r="I12" s="25">
        <v>-41081892532</v>
      </c>
      <c r="J12" s="25">
        <v>-45306747252</v>
      </c>
      <c r="K12" s="33">
        <f t="shared" si="0"/>
        <v>904533654</v>
      </c>
      <c r="L12" s="25">
        <v>2408081</v>
      </c>
      <c r="M12" s="25"/>
      <c r="N12" s="25">
        <v>41986426186</v>
      </c>
      <c r="O12" s="25"/>
      <c r="P12" s="25">
        <v>-34347758963</v>
      </c>
      <c r="Q12" s="25"/>
      <c r="R12" s="25">
        <f t="shared" si="1"/>
        <v>7638667223</v>
      </c>
      <c r="T12" s="31">
        <v>6456785185</v>
      </c>
      <c r="U12" s="32">
        <f t="shared" si="2"/>
        <v>-1181882038</v>
      </c>
    </row>
    <row r="13" spans="2:21">
      <c r="B13" t="s">
        <v>245</v>
      </c>
      <c r="C13" s="289" t="s">
        <v>106</v>
      </c>
      <c r="E13" s="25">
        <v>19712197</v>
      </c>
      <c r="F13" s="25"/>
      <c r="G13" s="25">
        <v>76008653674</v>
      </c>
      <c r="H13" s="25"/>
      <c r="I13" s="25">
        <v>-66965783165</v>
      </c>
      <c r="J13" s="25">
        <v>-48992878931</v>
      </c>
      <c r="K13" s="33">
        <f t="shared" si="0"/>
        <v>9042870509</v>
      </c>
      <c r="L13" s="25">
        <v>19712197</v>
      </c>
      <c r="M13" s="25"/>
      <c r="N13" s="25">
        <v>76008653674</v>
      </c>
      <c r="O13" s="25"/>
      <c r="P13" s="25">
        <v>-88588907135</v>
      </c>
      <c r="Q13" s="25"/>
      <c r="R13" s="25">
        <f t="shared" si="1"/>
        <v>-12580253461</v>
      </c>
      <c r="T13" s="31">
        <v>2870148685</v>
      </c>
      <c r="U13" s="32">
        <f t="shared" si="2"/>
        <v>15450402146</v>
      </c>
    </row>
    <row r="14" spans="2:21">
      <c r="B14" t="s">
        <v>246</v>
      </c>
      <c r="C14" s="289" t="s">
        <v>165</v>
      </c>
      <c r="E14" s="25">
        <v>6984465</v>
      </c>
      <c r="F14" s="25"/>
      <c r="G14" s="25">
        <v>45198327392</v>
      </c>
      <c r="H14" s="25"/>
      <c r="I14" s="25">
        <v>-46612783266</v>
      </c>
      <c r="J14" s="25">
        <v>-49458513231</v>
      </c>
      <c r="K14" s="33">
        <f t="shared" si="0"/>
        <v>-1414455874</v>
      </c>
      <c r="L14" s="25">
        <v>6984465</v>
      </c>
      <c r="M14" s="25"/>
      <c r="N14" s="25">
        <v>45198327392</v>
      </c>
      <c r="O14" s="25"/>
      <c r="P14" s="25">
        <v>-59273709282</v>
      </c>
      <c r="Q14" s="25"/>
      <c r="R14" s="25">
        <f t="shared" si="1"/>
        <v>-14075381890</v>
      </c>
      <c r="T14" s="31">
        <v>6034600485</v>
      </c>
      <c r="U14" s="32">
        <f t="shared" si="2"/>
        <v>20109982375</v>
      </c>
    </row>
    <row r="15" spans="2:21">
      <c r="B15" t="s">
        <v>247</v>
      </c>
      <c r="C15" s="289" t="s">
        <v>161</v>
      </c>
      <c r="E15" s="25">
        <v>10933426</v>
      </c>
      <c r="F15" s="25"/>
      <c r="G15" s="25">
        <v>19769568880</v>
      </c>
      <c r="H15" s="25"/>
      <c r="I15" s="25">
        <v>-17447949927</v>
      </c>
      <c r="J15" s="25">
        <v>-12934894159</v>
      </c>
      <c r="K15" s="33">
        <f t="shared" si="0"/>
        <v>2321618953</v>
      </c>
      <c r="L15" s="25">
        <v>10933426</v>
      </c>
      <c r="M15" s="25"/>
      <c r="N15" s="25">
        <v>19769568880</v>
      </c>
      <c r="O15" s="25"/>
      <c r="P15" s="25">
        <v>-25957004787</v>
      </c>
      <c r="Q15" s="25"/>
      <c r="R15" s="25">
        <f t="shared" si="1"/>
        <v>-6187435907</v>
      </c>
      <c r="T15" s="31">
        <v>437799422</v>
      </c>
      <c r="U15" s="32">
        <f t="shared" si="2"/>
        <v>6625235329</v>
      </c>
    </row>
    <row r="16" spans="2:21">
      <c r="B16" t="s">
        <v>248</v>
      </c>
      <c r="C16" s="289" t="s">
        <v>539</v>
      </c>
      <c r="E16" s="25">
        <v>3444355</v>
      </c>
      <c r="F16" s="25"/>
      <c r="G16" s="25">
        <v>34695125694</v>
      </c>
      <c r="H16" s="25"/>
      <c r="I16" s="25">
        <v>-33156174464</v>
      </c>
      <c r="J16" s="25">
        <v>-3405221259</v>
      </c>
      <c r="K16" s="33">
        <f t="shared" si="0"/>
        <v>1538951230</v>
      </c>
      <c r="L16" s="25">
        <v>3444355</v>
      </c>
      <c r="M16" s="25"/>
      <c r="N16" s="25">
        <v>34695125694</v>
      </c>
      <c r="O16" s="25"/>
      <c r="P16" s="25">
        <v>-33348867244</v>
      </c>
      <c r="Q16" s="25"/>
      <c r="R16" s="25">
        <f t="shared" si="1"/>
        <v>1346258450</v>
      </c>
      <c r="T16" s="31">
        <v>341876612</v>
      </c>
      <c r="U16" s="32">
        <f t="shared" si="2"/>
        <v>-1004381838</v>
      </c>
    </row>
    <row r="17" spans="2:21">
      <c r="B17" t="s">
        <v>249</v>
      </c>
      <c r="C17" s="289" t="s">
        <v>202</v>
      </c>
      <c r="E17" s="25">
        <v>1961381</v>
      </c>
      <c r="F17" s="25"/>
      <c r="G17" s="25">
        <v>13647975483</v>
      </c>
      <c r="H17" s="25"/>
      <c r="I17" s="25">
        <v>-13431576124</v>
      </c>
      <c r="J17" s="25">
        <v>-11685628851</v>
      </c>
      <c r="K17" s="33">
        <f t="shared" si="0"/>
        <v>216399359</v>
      </c>
      <c r="L17" s="25">
        <v>1961381</v>
      </c>
      <c r="M17" s="25"/>
      <c r="N17" s="25">
        <v>13647975483</v>
      </c>
      <c r="O17" s="25"/>
      <c r="P17" s="25">
        <v>-18662523266</v>
      </c>
      <c r="Q17" s="25"/>
      <c r="R17" s="25">
        <f t="shared" si="1"/>
        <v>-5014547783</v>
      </c>
      <c r="T17" s="31">
        <v>5618973939</v>
      </c>
      <c r="U17" s="32">
        <f t="shared" si="2"/>
        <v>10633521722</v>
      </c>
    </row>
    <row r="18" spans="2:21">
      <c r="B18" t="s">
        <v>250</v>
      </c>
      <c r="C18" s="289" t="s">
        <v>97</v>
      </c>
      <c r="E18" s="25">
        <v>10599364</v>
      </c>
      <c r="F18" s="25"/>
      <c r="G18" s="25">
        <v>83658204410</v>
      </c>
      <c r="H18" s="25"/>
      <c r="I18" s="25">
        <v>-82338583674</v>
      </c>
      <c r="J18" s="25">
        <v>-72145527788</v>
      </c>
      <c r="K18" s="33">
        <f t="shared" si="0"/>
        <v>1319620736</v>
      </c>
      <c r="L18" s="25">
        <v>10599364</v>
      </c>
      <c r="M18" s="25"/>
      <c r="N18" s="25">
        <v>83658204410</v>
      </c>
      <c r="O18" s="25"/>
      <c r="P18" s="25">
        <v>-92334185187</v>
      </c>
      <c r="Q18" s="25"/>
      <c r="R18" s="25">
        <f t="shared" si="1"/>
        <v>-8675980777</v>
      </c>
      <c r="T18" s="31">
        <v>7157480183</v>
      </c>
      <c r="U18" s="32">
        <f t="shared" si="2"/>
        <v>15833460960</v>
      </c>
    </row>
    <row r="19" spans="2:21">
      <c r="B19" t="s">
        <v>251</v>
      </c>
      <c r="C19" s="289" t="s">
        <v>498</v>
      </c>
      <c r="E19" s="25">
        <v>8868190</v>
      </c>
      <c r="F19" s="25"/>
      <c r="G19" s="25">
        <v>48044062272</v>
      </c>
      <c r="H19" s="25"/>
      <c r="I19" s="25">
        <v>-34507481907</v>
      </c>
      <c r="J19" s="25">
        <v>-26854671217</v>
      </c>
      <c r="K19" s="33">
        <f t="shared" si="0"/>
        <v>13536580365</v>
      </c>
      <c r="L19" s="25">
        <v>8868190</v>
      </c>
      <c r="M19" s="25"/>
      <c r="N19" s="25">
        <v>48044062272</v>
      </c>
      <c r="O19" s="25"/>
      <c r="P19" s="25">
        <v>-48555354842</v>
      </c>
      <c r="Q19" s="25"/>
      <c r="R19" s="25">
        <f t="shared" si="1"/>
        <v>-511292570</v>
      </c>
      <c r="T19" s="31">
        <v>5815459572</v>
      </c>
      <c r="U19" s="32">
        <f t="shared" si="2"/>
        <v>6326752142</v>
      </c>
    </row>
    <row r="20" spans="2:21">
      <c r="B20" t="s">
        <v>252</v>
      </c>
      <c r="C20" s="289" t="s">
        <v>124</v>
      </c>
      <c r="E20" s="25">
        <v>3933068</v>
      </c>
      <c r="F20" s="25"/>
      <c r="G20" s="25">
        <v>19861104530</v>
      </c>
      <c r="H20" s="25"/>
      <c r="I20" s="25">
        <v>-15457230630</v>
      </c>
      <c r="J20" s="25">
        <v>-12821684308</v>
      </c>
      <c r="K20" s="33">
        <f t="shared" si="0"/>
        <v>4403873900</v>
      </c>
      <c r="L20" s="25">
        <v>3933068</v>
      </c>
      <c r="M20" s="25"/>
      <c r="N20" s="25">
        <v>19861104530</v>
      </c>
      <c r="O20" s="25"/>
      <c r="P20" s="25">
        <v>-21151907098</v>
      </c>
      <c r="Q20" s="25"/>
      <c r="R20" s="25">
        <f t="shared" si="1"/>
        <v>-1290802568</v>
      </c>
      <c r="T20" s="31">
        <v>0</v>
      </c>
      <c r="U20" s="32">
        <f t="shared" si="2"/>
        <v>1290802568</v>
      </c>
    </row>
    <row r="21" spans="2:21">
      <c r="B21" t="s">
        <v>253</v>
      </c>
      <c r="C21" s="289" t="s">
        <v>203</v>
      </c>
      <c r="E21" s="25">
        <v>31664908</v>
      </c>
      <c r="F21" s="25"/>
      <c r="G21" s="25">
        <v>121090102417</v>
      </c>
      <c r="H21" s="25"/>
      <c r="I21" s="25">
        <v>-113432000925</v>
      </c>
      <c r="J21" s="25">
        <v>-108615507915</v>
      </c>
      <c r="K21" s="33">
        <f t="shared" si="0"/>
        <v>7658101492</v>
      </c>
      <c r="L21" s="25">
        <v>31664908</v>
      </c>
      <c r="M21" s="25"/>
      <c r="N21" s="25">
        <v>121090102417</v>
      </c>
      <c r="O21" s="25"/>
      <c r="P21" s="25">
        <v>-116144916112</v>
      </c>
      <c r="Q21" s="25"/>
      <c r="R21" s="25">
        <f t="shared" si="1"/>
        <v>4945186305</v>
      </c>
      <c r="T21" s="31">
        <v>23797499505</v>
      </c>
      <c r="U21" s="32">
        <f t="shared" si="2"/>
        <v>18852313200</v>
      </c>
    </row>
    <row r="22" spans="2:21">
      <c r="B22" t="s">
        <v>443</v>
      </c>
      <c r="C22" s="289" t="s">
        <v>573</v>
      </c>
      <c r="E22" s="25">
        <v>8681287</v>
      </c>
      <c r="F22" s="25"/>
      <c r="G22" s="25">
        <v>29780864668</v>
      </c>
      <c r="H22" s="25"/>
      <c r="I22" s="25">
        <v>-32599363534</v>
      </c>
      <c r="J22" s="25">
        <v>-223118500195</v>
      </c>
      <c r="K22" s="33">
        <f t="shared" si="0"/>
        <v>-2818498866</v>
      </c>
      <c r="L22" s="25">
        <v>8681287</v>
      </c>
      <c r="M22" s="25"/>
      <c r="N22" s="25">
        <v>29780864668</v>
      </c>
      <c r="O22" s="25"/>
      <c r="P22" s="25">
        <v>-32599363534</v>
      </c>
      <c r="Q22" s="25"/>
      <c r="R22" s="25">
        <f t="shared" si="1"/>
        <v>-2818498866</v>
      </c>
      <c r="T22" s="31">
        <v>2697129064</v>
      </c>
      <c r="U22" s="32">
        <f t="shared" si="2"/>
        <v>5515627930</v>
      </c>
    </row>
    <row r="23" spans="2:21">
      <c r="B23" t="s">
        <v>254</v>
      </c>
      <c r="C23" s="289" t="s">
        <v>134</v>
      </c>
      <c r="E23" s="25">
        <v>51231351</v>
      </c>
      <c r="F23" s="25"/>
      <c r="G23" s="25">
        <v>230442523192</v>
      </c>
      <c r="H23" s="25"/>
      <c r="I23" s="25">
        <v>-220856561955</v>
      </c>
      <c r="J23" s="25">
        <v>-47517103471</v>
      </c>
      <c r="K23" s="33">
        <f t="shared" si="0"/>
        <v>9585961237</v>
      </c>
      <c r="L23" s="25">
        <v>51231351</v>
      </c>
      <c r="M23" s="25"/>
      <c r="N23" s="25">
        <v>230442523192</v>
      </c>
      <c r="O23" s="25"/>
      <c r="P23" s="25">
        <v>-258855553861</v>
      </c>
      <c r="Q23" s="25"/>
      <c r="R23" s="25">
        <f t="shared" si="1"/>
        <v>-28413030669</v>
      </c>
      <c r="T23" s="31">
        <v>1235413326</v>
      </c>
      <c r="U23" s="32">
        <f t="shared" si="2"/>
        <v>29648443995</v>
      </c>
    </row>
    <row r="24" spans="2:21">
      <c r="B24" t="s">
        <v>255</v>
      </c>
      <c r="C24" s="289" t="s">
        <v>428</v>
      </c>
      <c r="E24" s="25">
        <v>4866315</v>
      </c>
      <c r="F24" s="25"/>
      <c r="G24" s="25">
        <v>54758920022</v>
      </c>
      <c r="H24" s="25"/>
      <c r="I24" s="25">
        <v>-52083831496</v>
      </c>
      <c r="J24" s="25">
        <v>-11058787401</v>
      </c>
      <c r="K24" s="33">
        <f t="shared" si="0"/>
        <v>2675088526</v>
      </c>
      <c r="L24" s="25">
        <v>4866315</v>
      </c>
      <c r="M24" s="25"/>
      <c r="N24" s="25">
        <v>54758920022</v>
      </c>
      <c r="O24" s="25"/>
      <c r="P24" s="25">
        <v>-62383210467</v>
      </c>
      <c r="Q24" s="25"/>
      <c r="R24" s="25">
        <f t="shared" si="1"/>
        <v>-7624290445</v>
      </c>
      <c r="T24" s="31">
        <v>8788979370</v>
      </c>
      <c r="U24" s="32">
        <f t="shared" si="2"/>
        <v>16413269815</v>
      </c>
    </row>
    <row r="25" spans="2:21">
      <c r="B25" t="s">
        <v>444</v>
      </c>
      <c r="C25" s="289" t="s">
        <v>429</v>
      </c>
      <c r="E25" s="25">
        <v>2509496</v>
      </c>
      <c r="F25" s="25"/>
      <c r="G25" s="25">
        <v>15142006511</v>
      </c>
      <c r="H25" s="25"/>
      <c r="I25" s="25">
        <v>-13501492393</v>
      </c>
      <c r="J25" s="25">
        <v>-27067271732</v>
      </c>
      <c r="K25" s="33">
        <f t="shared" si="0"/>
        <v>1640514118</v>
      </c>
      <c r="L25" s="25">
        <v>2509496</v>
      </c>
      <c r="M25" s="25"/>
      <c r="N25" s="25">
        <v>15142006511</v>
      </c>
      <c r="O25" s="25"/>
      <c r="P25" s="25">
        <v>-18064741914</v>
      </c>
      <c r="Q25" s="25"/>
      <c r="R25" s="25">
        <f t="shared" si="1"/>
        <v>-2922735403</v>
      </c>
      <c r="T25" s="31">
        <v>3107700746</v>
      </c>
      <c r="U25" s="32">
        <f t="shared" si="2"/>
        <v>6030436149</v>
      </c>
    </row>
    <row r="26" spans="2:21">
      <c r="B26" t="s">
        <v>445</v>
      </c>
      <c r="C26" s="289" t="s">
        <v>430</v>
      </c>
      <c r="E26" s="25">
        <v>4994565</v>
      </c>
      <c r="F26" s="25"/>
      <c r="G26" s="25">
        <v>52825975681</v>
      </c>
      <c r="H26" s="25"/>
      <c r="I26" s="25">
        <v>-48199390462</v>
      </c>
      <c r="J26" s="25">
        <v>-40260462699</v>
      </c>
      <c r="K26" s="33">
        <f t="shared" si="0"/>
        <v>4626585219</v>
      </c>
      <c r="L26" s="25">
        <v>4994565</v>
      </c>
      <c r="M26" s="25"/>
      <c r="N26" s="25">
        <v>52825975681</v>
      </c>
      <c r="O26" s="25"/>
      <c r="P26" s="25">
        <v>-63286361101</v>
      </c>
      <c r="Q26" s="25"/>
      <c r="R26" s="25">
        <f t="shared" si="1"/>
        <v>-10460385420</v>
      </c>
      <c r="T26" s="31">
        <v>-310992880</v>
      </c>
      <c r="U26" s="32">
        <f t="shared" si="2"/>
        <v>10149392540</v>
      </c>
    </row>
    <row r="27" spans="2:21">
      <c r="B27" t="s">
        <v>256</v>
      </c>
      <c r="C27" s="289" t="s">
        <v>211</v>
      </c>
      <c r="E27" s="25">
        <v>4110806</v>
      </c>
      <c r="F27" s="25"/>
      <c r="G27" s="25">
        <v>41272101717</v>
      </c>
      <c r="H27" s="25"/>
      <c r="I27" s="25">
        <v>-42187606534</v>
      </c>
      <c r="J27" s="25">
        <v>28249587204</v>
      </c>
      <c r="K27" s="33">
        <f t="shared" si="0"/>
        <v>-915504817</v>
      </c>
      <c r="L27" s="25">
        <v>4110806</v>
      </c>
      <c r="M27" s="25"/>
      <c r="N27" s="25">
        <v>41272101717</v>
      </c>
      <c r="O27" s="25"/>
      <c r="P27" s="25">
        <v>-47470949510</v>
      </c>
      <c r="Q27" s="25"/>
      <c r="R27" s="25">
        <f t="shared" si="1"/>
        <v>-6198847793</v>
      </c>
      <c r="T27" s="31">
        <v>2740452868</v>
      </c>
      <c r="U27" s="32">
        <f t="shared" si="2"/>
        <v>8939300661</v>
      </c>
    </row>
    <row r="28" spans="2:21">
      <c r="B28" t="s">
        <v>257</v>
      </c>
      <c r="C28" s="289" t="s">
        <v>109</v>
      </c>
      <c r="E28" s="25">
        <v>15402787</v>
      </c>
      <c r="F28" s="25"/>
      <c r="G28" s="25">
        <v>46653044857</v>
      </c>
      <c r="H28" s="25"/>
      <c r="I28" s="25">
        <v>-40633854806</v>
      </c>
      <c r="J28" s="25">
        <v>26039058237</v>
      </c>
      <c r="K28" s="33">
        <f t="shared" si="0"/>
        <v>6019190051</v>
      </c>
      <c r="L28" s="25">
        <v>15402787</v>
      </c>
      <c r="M28" s="25"/>
      <c r="N28" s="25">
        <v>46653044857</v>
      </c>
      <c r="O28" s="25"/>
      <c r="P28" s="25">
        <v>-49471039835</v>
      </c>
      <c r="Q28" s="25"/>
      <c r="R28" s="25">
        <f t="shared" si="1"/>
        <v>-2817994978</v>
      </c>
      <c r="T28" s="31">
        <v>3692128259</v>
      </c>
      <c r="U28" s="32">
        <f t="shared" si="2"/>
        <v>6510123237</v>
      </c>
    </row>
    <row r="29" spans="2:21">
      <c r="B29" t="s">
        <v>258</v>
      </c>
      <c r="C29" s="289" t="s">
        <v>540</v>
      </c>
      <c r="E29" s="25">
        <v>4540342</v>
      </c>
      <c r="F29" s="25"/>
      <c r="G29" s="25">
        <v>26087029861</v>
      </c>
      <c r="H29" s="25"/>
      <c r="I29" s="25">
        <v>-26330312596</v>
      </c>
      <c r="J29" s="25">
        <v>63540253820</v>
      </c>
      <c r="K29" s="33">
        <f t="shared" si="0"/>
        <v>-243282735</v>
      </c>
      <c r="L29" s="25">
        <v>4540342</v>
      </c>
      <c r="M29" s="25"/>
      <c r="N29" s="25">
        <v>26087029861</v>
      </c>
      <c r="O29" s="25"/>
      <c r="P29" s="25">
        <v>-25535131448</v>
      </c>
      <c r="Q29" s="25"/>
      <c r="R29" s="25">
        <f t="shared" si="1"/>
        <v>551898413</v>
      </c>
      <c r="T29" s="31">
        <v>39713059</v>
      </c>
      <c r="U29" s="32">
        <f t="shared" si="2"/>
        <v>-512185354</v>
      </c>
    </row>
    <row r="30" spans="2:21">
      <c r="B30" t="s">
        <v>411</v>
      </c>
      <c r="C30" s="289" t="s">
        <v>143</v>
      </c>
      <c r="E30" s="25">
        <v>17925066</v>
      </c>
      <c r="F30" s="25"/>
      <c r="G30" s="25">
        <v>57553470304</v>
      </c>
      <c r="H30" s="25"/>
      <c r="I30" s="25">
        <v>-56186752339</v>
      </c>
      <c r="J30" s="25">
        <v>32244014093</v>
      </c>
      <c r="K30" s="33">
        <f t="shared" si="0"/>
        <v>1366717965</v>
      </c>
      <c r="L30" s="25">
        <v>17925066</v>
      </c>
      <c r="M30" s="25"/>
      <c r="N30" s="25">
        <v>57553470304</v>
      </c>
      <c r="O30" s="25"/>
      <c r="P30" s="25">
        <v>-53558377965</v>
      </c>
      <c r="Q30" s="25"/>
      <c r="R30" s="25">
        <f t="shared" si="1"/>
        <v>3995092339</v>
      </c>
      <c r="T30" s="31">
        <v>447</v>
      </c>
      <c r="U30" s="32">
        <f t="shared" si="2"/>
        <v>-3995091892</v>
      </c>
    </row>
    <row r="31" spans="2:21">
      <c r="B31" t="s">
        <v>259</v>
      </c>
      <c r="C31" s="289" t="s">
        <v>91</v>
      </c>
      <c r="E31" s="25">
        <v>22520135</v>
      </c>
      <c r="F31" s="25"/>
      <c r="G31" s="25">
        <v>44749894258</v>
      </c>
      <c r="H31" s="25"/>
      <c r="I31" s="25">
        <v>-43296314197</v>
      </c>
      <c r="J31" s="25">
        <v>29347188459</v>
      </c>
      <c r="K31" s="33">
        <f t="shared" si="0"/>
        <v>1453580061</v>
      </c>
      <c r="L31" s="25">
        <v>22520135</v>
      </c>
      <c r="M31" s="25"/>
      <c r="N31" s="25">
        <v>44749894258</v>
      </c>
      <c r="O31" s="25"/>
      <c r="P31" s="25">
        <v>-50129572944</v>
      </c>
      <c r="Q31" s="25"/>
      <c r="R31" s="25">
        <f t="shared" si="1"/>
        <v>-5379678686</v>
      </c>
      <c r="T31" s="31">
        <v>2116969202</v>
      </c>
      <c r="U31" s="32">
        <f t="shared" si="2"/>
        <v>7496647888</v>
      </c>
    </row>
    <row r="32" spans="2:21">
      <c r="B32" t="s">
        <v>260</v>
      </c>
      <c r="C32" s="289" t="s">
        <v>192</v>
      </c>
      <c r="E32" s="25">
        <v>14596563</v>
      </c>
      <c r="F32" s="25"/>
      <c r="G32" s="25">
        <v>44530310581</v>
      </c>
      <c r="H32" s="25"/>
      <c r="I32" s="25">
        <v>-42988936688</v>
      </c>
      <c r="J32" s="25">
        <v>46661474309</v>
      </c>
      <c r="K32" s="33">
        <f t="shared" si="0"/>
        <v>1541373893</v>
      </c>
      <c r="L32" s="25">
        <v>14596563</v>
      </c>
      <c r="M32" s="25"/>
      <c r="N32" s="25">
        <v>44530310581</v>
      </c>
      <c r="O32" s="25"/>
      <c r="P32" s="25">
        <v>-55068793633</v>
      </c>
      <c r="Q32" s="25"/>
      <c r="R32" s="25">
        <f t="shared" si="1"/>
        <v>-10538483052</v>
      </c>
      <c r="T32" s="31">
        <v>718113226</v>
      </c>
      <c r="U32" s="32">
        <f t="shared" si="2"/>
        <v>11256596278</v>
      </c>
    </row>
    <row r="33" spans="2:21">
      <c r="B33" t="s">
        <v>261</v>
      </c>
      <c r="C33" s="289" t="s">
        <v>107</v>
      </c>
      <c r="E33" s="25">
        <v>10666001</v>
      </c>
      <c r="F33" s="25"/>
      <c r="G33" s="25">
        <v>48814086307</v>
      </c>
      <c r="H33" s="25"/>
      <c r="I33" s="25">
        <v>-45310779520</v>
      </c>
      <c r="J33" s="25">
        <v>134212997466</v>
      </c>
      <c r="K33" s="33">
        <f t="shared" si="0"/>
        <v>3503306787</v>
      </c>
      <c r="L33" s="25">
        <v>10666001</v>
      </c>
      <c r="M33" s="25"/>
      <c r="N33" s="25">
        <v>48814086307</v>
      </c>
      <c r="O33" s="25"/>
      <c r="P33" s="25">
        <v>-40886659611</v>
      </c>
      <c r="Q33" s="25"/>
      <c r="R33" s="25">
        <f t="shared" si="1"/>
        <v>7927426696</v>
      </c>
      <c r="T33" s="31">
        <v>7804143452</v>
      </c>
      <c r="U33" s="32">
        <f t="shared" si="2"/>
        <v>-123283244</v>
      </c>
    </row>
    <row r="34" spans="2:21">
      <c r="B34" t="s">
        <v>262</v>
      </c>
      <c r="C34" s="289" t="s">
        <v>473</v>
      </c>
      <c r="E34" s="25">
        <v>8524831</v>
      </c>
      <c r="F34" s="25"/>
      <c r="G34" s="25">
        <v>121095006974</v>
      </c>
      <c r="H34" s="25"/>
      <c r="I34" s="25">
        <v>-116946229535</v>
      </c>
      <c r="J34" s="25">
        <v>17242830844</v>
      </c>
      <c r="K34" s="33">
        <f t="shared" si="0"/>
        <v>4148777439</v>
      </c>
      <c r="L34" s="25">
        <v>8524831</v>
      </c>
      <c r="M34" s="25"/>
      <c r="N34" s="25">
        <v>121095006974</v>
      </c>
      <c r="O34" s="25"/>
      <c r="P34" s="25">
        <v>-104353122529</v>
      </c>
      <c r="Q34" s="25"/>
      <c r="R34" s="25">
        <f t="shared" si="1"/>
        <v>16741884445</v>
      </c>
      <c r="T34" s="31">
        <v>914881412</v>
      </c>
      <c r="U34" s="32">
        <f t="shared" si="2"/>
        <v>-15827003033</v>
      </c>
    </row>
    <row r="35" spans="2:21">
      <c r="B35" t="s">
        <v>263</v>
      </c>
      <c r="C35" s="289" t="s">
        <v>237</v>
      </c>
      <c r="E35" s="25">
        <v>2701313</v>
      </c>
      <c r="F35" s="25"/>
      <c r="G35" s="25">
        <v>39231359145</v>
      </c>
      <c r="H35" s="25"/>
      <c r="I35" s="25">
        <v>-38515763696</v>
      </c>
      <c r="J35" s="25">
        <v>35178223256</v>
      </c>
      <c r="K35" s="33">
        <f t="shared" si="0"/>
        <v>715595449</v>
      </c>
      <c r="L35" s="25">
        <v>2701313</v>
      </c>
      <c r="M35" s="25"/>
      <c r="N35" s="25">
        <v>39231359145</v>
      </c>
      <c r="O35" s="25"/>
      <c r="P35" s="25">
        <v>-41549599808</v>
      </c>
      <c r="Q35" s="25"/>
      <c r="R35" s="25">
        <f t="shared" si="1"/>
        <v>-2318240663</v>
      </c>
      <c r="T35" s="31">
        <v>4343823360</v>
      </c>
      <c r="U35" s="32">
        <f t="shared" si="2"/>
        <v>6662064023</v>
      </c>
    </row>
    <row r="36" spans="2:21">
      <c r="B36" t="s">
        <v>264</v>
      </c>
      <c r="C36" s="289" t="s">
        <v>105</v>
      </c>
      <c r="E36" s="25">
        <v>1138613</v>
      </c>
      <c r="F36" s="25"/>
      <c r="G36" s="25">
        <v>66665273084</v>
      </c>
      <c r="H36" s="25"/>
      <c r="I36" s="25">
        <v>-64257922040</v>
      </c>
      <c r="J36" s="25">
        <v>4328350993</v>
      </c>
      <c r="K36" s="33">
        <f t="shared" si="0"/>
        <v>2407351044</v>
      </c>
      <c r="L36" s="25">
        <v>1138613</v>
      </c>
      <c r="M36" s="25"/>
      <c r="N36" s="25">
        <v>66665273084</v>
      </c>
      <c r="O36" s="25"/>
      <c r="P36" s="25">
        <v>-69963614390</v>
      </c>
      <c r="Q36" s="25"/>
      <c r="R36" s="25">
        <f t="shared" si="1"/>
        <v>-3298341306</v>
      </c>
      <c r="T36" s="31">
        <v>141478890</v>
      </c>
      <c r="U36" s="32">
        <f t="shared" si="2"/>
        <v>3439820196</v>
      </c>
    </row>
    <row r="37" spans="2:21">
      <c r="B37" t="s">
        <v>265</v>
      </c>
      <c r="C37" s="289" t="s">
        <v>111</v>
      </c>
      <c r="E37" s="25">
        <v>479631</v>
      </c>
      <c r="F37" s="25"/>
      <c r="G37" s="25">
        <v>3208710530</v>
      </c>
      <c r="H37" s="25"/>
      <c r="I37" s="25">
        <v>-1881905529</v>
      </c>
      <c r="J37" s="25">
        <v>28499742856</v>
      </c>
      <c r="K37" s="33">
        <f t="shared" si="0"/>
        <v>1326805001</v>
      </c>
      <c r="L37" s="25">
        <v>479631</v>
      </c>
      <c r="M37" s="25"/>
      <c r="N37" s="25">
        <v>3208710530</v>
      </c>
      <c r="O37" s="25"/>
      <c r="P37" s="25">
        <v>-4071066097</v>
      </c>
      <c r="Q37" s="25"/>
      <c r="R37" s="25">
        <f t="shared" si="1"/>
        <v>-862355567</v>
      </c>
      <c r="T37" s="31">
        <v>52402448208</v>
      </c>
      <c r="U37" s="32">
        <f t="shared" si="2"/>
        <v>53264803775</v>
      </c>
    </row>
    <row r="38" spans="2:21">
      <c r="B38" t="s">
        <v>267</v>
      </c>
      <c r="C38" s="289" t="s">
        <v>483</v>
      </c>
      <c r="E38" s="25">
        <v>827635</v>
      </c>
      <c r="F38" s="25"/>
      <c r="G38" s="25">
        <v>33114100517</v>
      </c>
      <c r="H38" s="25"/>
      <c r="I38" s="25">
        <v>-30200583035</v>
      </c>
      <c r="J38" s="25">
        <v>57162240618</v>
      </c>
      <c r="K38" s="33">
        <f t="shared" si="0"/>
        <v>2913517482</v>
      </c>
      <c r="L38" s="25">
        <v>827635</v>
      </c>
      <c r="M38" s="25"/>
      <c r="N38" s="25">
        <v>33114100517</v>
      </c>
      <c r="O38" s="25"/>
      <c r="P38" s="25">
        <v>-28522899922</v>
      </c>
      <c r="Q38" s="25"/>
      <c r="R38" s="25">
        <f t="shared" si="1"/>
        <v>4591200595</v>
      </c>
      <c r="T38" s="31">
        <v>22020531292</v>
      </c>
      <c r="U38" s="32">
        <f t="shared" si="2"/>
        <v>17429330697</v>
      </c>
    </row>
    <row r="39" spans="2:21">
      <c r="B39" t="s">
        <v>268</v>
      </c>
      <c r="C39" s="289" t="s">
        <v>235</v>
      </c>
      <c r="E39" s="25">
        <v>15683459</v>
      </c>
      <c r="F39" s="25"/>
      <c r="G39" s="25">
        <v>64948533322</v>
      </c>
      <c r="H39" s="25"/>
      <c r="I39" s="25">
        <v>-61475116322</v>
      </c>
      <c r="J39" s="25">
        <v>2856162136</v>
      </c>
      <c r="K39" s="33">
        <f t="shared" si="0"/>
        <v>3473417000</v>
      </c>
      <c r="L39" s="25">
        <v>15683459</v>
      </c>
      <c r="M39" s="25"/>
      <c r="N39" s="25">
        <v>64948533322</v>
      </c>
      <c r="O39" s="25"/>
      <c r="P39" s="25">
        <v>-66875618453</v>
      </c>
      <c r="Q39" s="25"/>
      <c r="R39" s="25">
        <f t="shared" si="1"/>
        <v>-1927085131</v>
      </c>
      <c r="T39" s="31">
        <v>2931211845</v>
      </c>
      <c r="U39" s="32">
        <f t="shared" si="2"/>
        <v>4858296976</v>
      </c>
    </row>
    <row r="40" spans="2:21">
      <c r="B40" t="s">
        <v>269</v>
      </c>
      <c r="C40" s="289" t="s">
        <v>541</v>
      </c>
      <c r="E40" s="25">
        <v>10386535</v>
      </c>
      <c r="F40" s="25"/>
      <c r="G40" s="25">
        <v>29115753034</v>
      </c>
      <c r="H40" s="25"/>
      <c r="I40" s="25">
        <v>-30352289323</v>
      </c>
      <c r="J40" s="25">
        <v>30951975142</v>
      </c>
      <c r="K40" s="33">
        <f t="shared" si="0"/>
        <v>-1236536289</v>
      </c>
      <c r="L40" s="25">
        <v>10386535</v>
      </c>
      <c r="M40" s="25"/>
      <c r="N40" s="25">
        <v>29115753034</v>
      </c>
      <c r="O40" s="25"/>
      <c r="P40" s="25">
        <v>-30393755174</v>
      </c>
      <c r="Q40" s="25"/>
      <c r="R40" s="25">
        <f t="shared" si="1"/>
        <v>-1278002140</v>
      </c>
      <c r="T40" s="31">
        <v>1714416297</v>
      </c>
      <c r="U40" s="32">
        <f t="shared" si="2"/>
        <v>2992418437</v>
      </c>
    </row>
    <row r="41" spans="2:21">
      <c r="B41" t="s">
        <v>270</v>
      </c>
      <c r="C41" s="289" t="s">
        <v>88</v>
      </c>
      <c r="E41" s="25">
        <v>4661848</v>
      </c>
      <c r="F41" s="25"/>
      <c r="G41" s="25">
        <v>40270415943</v>
      </c>
      <c r="H41" s="25"/>
      <c r="I41" s="25">
        <v>-32258264203</v>
      </c>
      <c r="J41" s="25">
        <v>142181678702</v>
      </c>
      <c r="K41" s="33">
        <f t="shared" si="0"/>
        <v>8012151740</v>
      </c>
      <c r="L41" s="25">
        <v>4661848</v>
      </c>
      <c r="M41" s="25"/>
      <c r="N41" s="25">
        <v>40270415943</v>
      </c>
      <c r="O41" s="25"/>
      <c r="P41" s="25">
        <v>-31347707655</v>
      </c>
      <c r="Q41" s="25"/>
      <c r="R41" s="25">
        <f t="shared" si="1"/>
        <v>8922708288</v>
      </c>
      <c r="T41" s="31">
        <v>74364757</v>
      </c>
      <c r="U41" s="32">
        <f t="shared" si="2"/>
        <v>-8848343531</v>
      </c>
    </row>
    <row r="42" spans="2:21">
      <c r="B42" t="s">
        <v>271</v>
      </c>
      <c r="C42" s="289" t="s">
        <v>475</v>
      </c>
      <c r="E42" s="25">
        <v>15624240</v>
      </c>
      <c r="F42" s="25"/>
      <c r="G42" s="25">
        <v>202993774343</v>
      </c>
      <c r="H42" s="25"/>
      <c r="I42" s="25">
        <v>-167591213862</v>
      </c>
      <c r="J42" s="25">
        <v>26447304653</v>
      </c>
      <c r="K42" s="33">
        <f t="shared" si="0"/>
        <v>35402560481</v>
      </c>
      <c r="L42" s="25">
        <v>15624240</v>
      </c>
      <c r="M42" s="25"/>
      <c r="N42" s="25">
        <v>202993774343</v>
      </c>
      <c r="O42" s="25"/>
      <c r="P42" s="25">
        <v>-247647494365</v>
      </c>
      <c r="Q42" s="25"/>
      <c r="R42" s="25">
        <f t="shared" si="1"/>
        <v>-44653720022</v>
      </c>
      <c r="T42" s="31">
        <v>9321471832</v>
      </c>
      <c r="U42" s="32">
        <f t="shared" si="2"/>
        <v>53975191854</v>
      </c>
    </row>
    <row r="43" spans="2:21">
      <c r="B43" t="s">
        <v>446</v>
      </c>
      <c r="C43" s="289" t="s">
        <v>499</v>
      </c>
      <c r="E43" s="25">
        <v>191400</v>
      </c>
      <c r="F43" s="25"/>
      <c r="G43" s="25">
        <v>32150332509</v>
      </c>
      <c r="H43" s="25"/>
      <c r="I43" s="25">
        <v>-26899811979</v>
      </c>
      <c r="J43" s="25">
        <v>33986325815</v>
      </c>
      <c r="K43" s="33">
        <f t="shared" si="0"/>
        <v>5250520530</v>
      </c>
      <c r="L43" s="25">
        <v>191400</v>
      </c>
      <c r="M43" s="25"/>
      <c r="N43" s="25">
        <v>32150332509</v>
      </c>
      <c r="O43" s="25"/>
      <c r="P43" s="25">
        <v>-29780898821</v>
      </c>
      <c r="Q43" s="25"/>
      <c r="R43" s="25">
        <f t="shared" si="1"/>
        <v>2369433688</v>
      </c>
      <c r="T43" s="31">
        <v>-117820416</v>
      </c>
      <c r="U43" s="32">
        <f t="shared" si="2"/>
        <v>-2487254104</v>
      </c>
    </row>
    <row r="44" spans="2:21">
      <c r="B44" t="s">
        <v>272</v>
      </c>
      <c r="C44" s="289" t="s">
        <v>542</v>
      </c>
      <c r="E44" s="25">
        <v>2699005</v>
      </c>
      <c r="F44" s="25"/>
      <c r="G44" s="25">
        <v>40244188806</v>
      </c>
      <c r="H44" s="25"/>
      <c r="I44" s="25">
        <v>-38695654202</v>
      </c>
      <c r="J44" s="25">
        <v>103758447902</v>
      </c>
      <c r="K44" s="33">
        <f t="shared" si="0"/>
        <v>1548534604</v>
      </c>
      <c r="L44" s="25">
        <v>2699005</v>
      </c>
      <c r="M44" s="25"/>
      <c r="N44" s="25">
        <v>40244188806</v>
      </c>
      <c r="O44" s="25"/>
      <c r="P44" s="25">
        <v>-41597505158</v>
      </c>
      <c r="Q44" s="25"/>
      <c r="R44" s="25">
        <f t="shared" si="1"/>
        <v>-1353316352</v>
      </c>
      <c r="T44" s="31">
        <v>48173785</v>
      </c>
      <c r="U44" s="32">
        <f t="shared" si="2"/>
        <v>1401490137</v>
      </c>
    </row>
    <row r="45" spans="2:21">
      <c r="B45" t="s">
        <v>273</v>
      </c>
      <c r="C45" s="289" t="s">
        <v>180</v>
      </c>
      <c r="E45" s="25">
        <v>2490190</v>
      </c>
      <c r="F45" s="25"/>
      <c r="G45" s="25">
        <v>112381950979</v>
      </c>
      <c r="H45" s="25"/>
      <c r="I45" s="25">
        <v>-106144010087</v>
      </c>
      <c r="J45" s="25">
        <v>13890056903</v>
      </c>
      <c r="K45" s="33">
        <f t="shared" si="0"/>
        <v>6237940892</v>
      </c>
      <c r="L45" s="25">
        <v>2490190</v>
      </c>
      <c r="M45" s="25"/>
      <c r="N45" s="25">
        <v>112381950979</v>
      </c>
      <c r="O45" s="25"/>
      <c r="P45" s="25">
        <v>-141105244831</v>
      </c>
      <c r="Q45" s="25"/>
      <c r="R45" s="25">
        <f t="shared" si="1"/>
        <v>-28723293852</v>
      </c>
      <c r="T45" s="31">
        <v>5184634712</v>
      </c>
      <c r="U45" s="32">
        <f t="shared" si="2"/>
        <v>33907928564</v>
      </c>
    </row>
    <row r="46" spans="2:21">
      <c r="B46" t="s">
        <v>274</v>
      </c>
      <c r="C46" s="289" t="s">
        <v>210</v>
      </c>
      <c r="E46" s="25">
        <v>875390</v>
      </c>
      <c r="F46" s="25"/>
      <c r="G46" s="25">
        <v>38409808301</v>
      </c>
      <c r="H46" s="25"/>
      <c r="I46" s="25">
        <v>-36434676851</v>
      </c>
      <c r="J46" s="25">
        <v>22185395358</v>
      </c>
      <c r="K46" s="33">
        <f t="shared" si="0"/>
        <v>1975131450</v>
      </c>
      <c r="L46" s="25">
        <v>875390</v>
      </c>
      <c r="M46" s="25"/>
      <c r="N46" s="25">
        <v>38409808301</v>
      </c>
      <c r="O46" s="25"/>
      <c r="P46" s="25">
        <v>-42109095608</v>
      </c>
      <c r="Q46" s="25"/>
      <c r="R46" s="25">
        <f t="shared" si="1"/>
        <v>-3699287307</v>
      </c>
      <c r="T46" s="31">
        <v>3822893609</v>
      </c>
      <c r="U46" s="32">
        <f t="shared" si="2"/>
        <v>7522180916</v>
      </c>
    </row>
    <row r="47" spans="2:21">
      <c r="B47" t="s">
        <v>275</v>
      </c>
      <c r="C47" s="289" t="s">
        <v>500</v>
      </c>
      <c r="E47" s="25">
        <v>887085</v>
      </c>
      <c r="F47" s="25"/>
      <c r="G47" s="25">
        <v>28006185377</v>
      </c>
      <c r="H47" s="25"/>
      <c r="I47" s="25">
        <v>-26612938838</v>
      </c>
      <c r="J47" s="25">
        <v>33019861732</v>
      </c>
      <c r="K47" s="33">
        <f t="shared" si="0"/>
        <v>1393246539</v>
      </c>
      <c r="L47" s="25">
        <v>887085</v>
      </c>
      <c r="M47" s="25"/>
      <c r="N47" s="25">
        <v>28006185377</v>
      </c>
      <c r="O47" s="25"/>
      <c r="P47" s="25">
        <v>-29976855121</v>
      </c>
      <c r="Q47" s="25"/>
      <c r="R47" s="25">
        <f t="shared" si="1"/>
        <v>-1970669744</v>
      </c>
      <c r="T47" s="31">
        <v>1893354168</v>
      </c>
      <c r="U47" s="32">
        <f t="shared" si="2"/>
        <v>3864023912</v>
      </c>
    </row>
    <row r="48" spans="2:21">
      <c r="B48" t="s">
        <v>276</v>
      </c>
      <c r="C48" s="289" t="s">
        <v>121</v>
      </c>
      <c r="E48" s="25">
        <v>2280068</v>
      </c>
      <c r="F48" s="25"/>
      <c r="G48" s="25">
        <v>57274495320</v>
      </c>
      <c r="H48" s="25"/>
      <c r="I48" s="25">
        <v>-56349534773</v>
      </c>
      <c r="J48" s="25">
        <v>46112946615</v>
      </c>
      <c r="K48" s="33">
        <f t="shared" si="0"/>
        <v>924960547</v>
      </c>
      <c r="L48" s="25">
        <v>2280068</v>
      </c>
      <c r="M48" s="25"/>
      <c r="N48" s="25">
        <v>57274495320</v>
      </c>
      <c r="O48" s="25"/>
      <c r="P48" s="25">
        <v>-56349534773</v>
      </c>
      <c r="Q48" s="25"/>
      <c r="R48" s="25">
        <f t="shared" si="1"/>
        <v>924960547</v>
      </c>
      <c r="T48" s="31">
        <v>4438914264</v>
      </c>
      <c r="U48" s="32">
        <f t="shared" si="2"/>
        <v>3513953717</v>
      </c>
    </row>
    <row r="49" spans="2:21">
      <c r="B49" t="s">
        <v>277</v>
      </c>
      <c r="C49" s="289" t="s">
        <v>470</v>
      </c>
      <c r="E49" s="25">
        <v>10684066</v>
      </c>
      <c r="F49" s="25"/>
      <c r="G49" s="25">
        <v>63616769889</v>
      </c>
      <c r="H49" s="25"/>
      <c r="I49" s="25">
        <v>-57673898622</v>
      </c>
      <c r="J49" s="25">
        <v>113243720971</v>
      </c>
      <c r="K49" s="33">
        <f t="shared" si="0"/>
        <v>5942871267</v>
      </c>
      <c r="L49" s="25">
        <v>10684066</v>
      </c>
      <c r="M49" s="25"/>
      <c r="N49" s="25">
        <v>63616769889</v>
      </c>
      <c r="O49" s="25"/>
      <c r="P49" s="25">
        <v>-71497460461</v>
      </c>
      <c r="Q49" s="25"/>
      <c r="R49" s="25">
        <f t="shared" si="1"/>
        <v>-7880690572</v>
      </c>
      <c r="T49" s="31">
        <v>1780598941</v>
      </c>
      <c r="U49" s="32">
        <f t="shared" si="2"/>
        <v>9661289513</v>
      </c>
    </row>
    <row r="50" spans="2:21">
      <c r="B50" t="s">
        <v>278</v>
      </c>
      <c r="C50" s="289" t="s">
        <v>543</v>
      </c>
      <c r="E50" s="25">
        <v>397749</v>
      </c>
      <c r="F50" s="25"/>
      <c r="G50" s="25">
        <v>55594718346</v>
      </c>
      <c r="H50" s="25"/>
      <c r="I50" s="25">
        <v>-47475835227</v>
      </c>
      <c r="J50" s="25">
        <v>94369626</v>
      </c>
      <c r="K50" s="33">
        <f t="shared" si="0"/>
        <v>8118883119</v>
      </c>
      <c r="L50" s="25">
        <v>397749</v>
      </c>
      <c r="M50" s="25"/>
      <c r="N50" s="25">
        <v>55594718346</v>
      </c>
      <c r="O50" s="25"/>
      <c r="P50" s="25">
        <v>-45763272240</v>
      </c>
      <c r="Q50" s="25"/>
      <c r="R50" s="25">
        <f t="shared" si="1"/>
        <v>9831446106</v>
      </c>
      <c r="T50" s="31">
        <v>1366153239</v>
      </c>
      <c r="U50" s="32">
        <f t="shared" si="2"/>
        <v>-8465292867</v>
      </c>
    </row>
    <row r="51" spans="2:21">
      <c r="B51" t="s">
        <v>279</v>
      </c>
      <c r="C51" s="289" t="s">
        <v>178</v>
      </c>
      <c r="E51" s="25">
        <v>7666072</v>
      </c>
      <c r="F51" s="25"/>
      <c r="G51" s="25">
        <v>115449951908</v>
      </c>
      <c r="H51" s="25"/>
      <c r="I51" s="25">
        <v>-104481946830</v>
      </c>
      <c r="J51" s="25">
        <v>22011041369</v>
      </c>
      <c r="K51" s="33">
        <f t="shared" si="0"/>
        <v>10968005078</v>
      </c>
      <c r="L51" s="25">
        <v>7666072</v>
      </c>
      <c r="M51" s="25"/>
      <c r="N51" s="25">
        <v>115449951908</v>
      </c>
      <c r="O51" s="25"/>
      <c r="P51" s="25">
        <v>-123562910716</v>
      </c>
      <c r="Q51" s="25"/>
      <c r="R51" s="25">
        <f t="shared" si="1"/>
        <v>-8112958808</v>
      </c>
      <c r="T51" s="31">
        <v>7534218075</v>
      </c>
      <c r="U51" s="32">
        <f t="shared" si="2"/>
        <v>15647176883</v>
      </c>
    </row>
    <row r="52" spans="2:21">
      <c r="B52" t="s">
        <v>280</v>
      </c>
      <c r="C52" s="289" t="s">
        <v>574</v>
      </c>
      <c r="E52" s="25">
        <v>5029444</v>
      </c>
      <c r="F52" s="25"/>
      <c r="G52" s="25">
        <v>53144884935</v>
      </c>
      <c r="H52" s="25"/>
      <c r="I52" s="25">
        <v>-48871842306</v>
      </c>
      <c r="J52" s="25">
        <v>51325490834</v>
      </c>
      <c r="K52" s="33">
        <f t="shared" si="0"/>
        <v>4273042629</v>
      </c>
      <c r="L52" s="25">
        <v>5029444</v>
      </c>
      <c r="M52" s="25"/>
      <c r="N52" s="25">
        <v>53144884935</v>
      </c>
      <c r="O52" s="25"/>
      <c r="P52" s="25">
        <v>-48871842306</v>
      </c>
      <c r="Q52" s="25"/>
      <c r="R52" s="25">
        <f t="shared" si="1"/>
        <v>4273042629</v>
      </c>
      <c r="T52" s="31">
        <v>18090025771</v>
      </c>
      <c r="U52" s="32">
        <f t="shared" si="2"/>
        <v>13816983142</v>
      </c>
    </row>
    <row r="53" spans="2:21">
      <c r="B53" t="s">
        <v>281</v>
      </c>
      <c r="C53" s="289" t="s">
        <v>228</v>
      </c>
      <c r="E53" s="25">
        <v>661548</v>
      </c>
      <c r="F53" s="25"/>
      <c r="G53" s="25">
        <v>9541947069</v>
      </c>
      <c r="H53" s="25"/>
      <c r="I53" s="25">
        <v>-9438747291</v>
      </c>
      <c r="J53" s="25">
        <v>32980644678</v>
      </c>
      <c r="K53" s="33">
        <f t="shared" si="0"/>
        <v>103199778</v>
      </c>
      <c r="L53" s="25">
        <v>661548</v>
      </c>
      <c r="M53" s="25"/>
      <c r="N53" s="25">
        <v>9541947069</v>
      </c>
      <c r="O53" s="25"/>
      <c r="P53" s="25">
        <v>-7581596631</v>
      </c>
      <c r="Q53" s="25"/>
      <c r="R53" s="25">
        <f t="shared" si="1"/>
        <v>1960350438</v>
      </c>
      <c r="T53" s="31">
        <v>19018323766</v>
      </c>
      <c r="U53" s="32">
        <f t="shared" si="2"/>
        <v>17057973328</v>
      </c>
    </row>
    <row r="54" spans="2:21">
      <c r="B54" t="s">
        <v>282</v>
      </c>
      <c r="C54" s="289" t="s">
        <v>222</v>
      </c>
      <c r="E54" s="25">
        <v>4168524</v>
      </c>
      <c r="F54" s="25"/>
      <c r="G54" s="25">
        <v>66175228881</v>
      </c>
      <c r="H54" s="25"/>
      <c r="I54" s="25">
        <v>-62158487850</v>
      </c>
      <c r="J54" s="25">
        <v>1584737080</v>
      </c>
      <c r="K54" s="33">
        <f t="shared" si="0"/>
        <v>4016741031</v>
      </c>
      <c r="L54" s="25">
        <v>4168524</v>
      </c>
      <c r="M54" s="25"/>
      <c r="N54" s="25">
        <v>66175228881</v>
      </c>
      <c r="O54" s="25"/>
      <c r="P54" s="25">
        <v>-78541581640</v>
      </c>
      <c r="Q54" s="25"/>
      <c r="R54" s="25">
        <f t="shared" si="1"/>
        <v>-12366352759</v>
      </c>
      <c r="T54" s="31">
        <v>4431867890</v>
      </c>
      <c r="U54" s="32">
        <f t="shared" si="2"/>
        <v>16798220649</v>
      </c>
    </row>
    <row r="55" spans="2:21">
      <c r="B55" t="s">
        <v>447</v>
      </c>
      <c r="C55" s="289" t="s">
        <v>223</v>
      </c>
      <c r="E55" s="25">
        <v>6980840</v>
      </c>
      <c r="F55" s="25"/>
      <c r="G55" s="25">
        <v>49199665378</v>
      </c>
      <c r="H55" s="25"/>
      <c r="I55" s="25">
        <v>-46137547099</v>
      </c>
      <c r="J55" s="25">
        <v>50400213107</v>
      </c>
      <c r="K55" s="33">
        <f t="shared" si="0"/>
        <v>3062118279</v>
      </c>
      <c r="L55" s="25">
        <v>6980840</v>
      </c>
      <c r="M55" s="25"/>
      <c r="N55" s="25">
        <v>49199665378</v>
      </c>
      <c r="O55" s="25"/>
      <c r="P55" s="25">
        <v>-55997769513</v>
      </c>
      <c r="Q55" s="25"/>
      <c r="R55" s="25">
        <f t="shared" si="1"/>
        <v>-6798104135</v>
      </c>
      <c r="T55" s="31">
        <v>3481909393</v>
      </c>
      <c r="U55" s="32">
        <f t="shared" si="2"/>
        <v>10280013528</v>
      </c>
    </row>
    <row r="56" spans="2:21">
      <c r="B56" t="s">
        <v>284</v>
      </c>
      <c r="C56" s="289" t="s">
        <v>200</v>
      </c>
      <c r="E56" s="25">
        <v>4332346</v>
      </c>
      <c r="F56" s="25"/>
      <c r="G56" s="25">
        <v>61067141921</v>
      </c>
      <c r="H56" s="25"/>
      <c r="I56" s="25">
        <v>-55820978639</v>
      </c>
      <c r="J56" s="25">
        <v>104708618541</v>
      </c>
      <c r="K56" s="33">
        <f t="shared" si="0"/>
        <v>5246163282</v>
      </c>
      <c r="L56" s="25">
        <v>4332346</v>
      </c>
      <c r="M56" s="25"/>
      <c r="N56" s="25">
        <v>61067141921</v>
      </c>
      <c r="O56" s="25"/>
      <c r="P56" s="25">
        <v>-63198576650</v>
      </c>
      <c r="Q56" s="25"/>
      <c r="R56" s="25">
        <f t="shared" si="1"/>
        <v>-2131434729</v>
      </c>
      <c r="T56" s="31">
        <v>839441034</v>
      </c>
      <c r="U56" s="32">
        <f t="shared" si="2"/>
        <v>2970875763</v>
      </c>
    </row>
    <row r="57" spans="2:21">
      <c r="B57" t="s">
        <v>448</v>
      </c>
      <c r="C57" s="289" t="s">
        <v>484</v>
      </c>
      <c r="E57" s="25">
        <v>2781176</v>
      </c>
      <c r="F57" s="25"/>
      <c r="G57" s="25">
        <v>115976144722</v>
      </c>
      <c r="H57" s="25"/>
      <c r="I57" s="25">
        <v>-107611981160</v>
      </c>
      <c r="J57" s="25">
        <v>44176141379</v>
      </c>
      <c r="K57" s="33">
        <f t="shared" si="0"/>
        <v>8364163562</v>
      </c>
      <c r="L57" s="25">
        <v>2781176</v>
      </c>
      <c r="M57" s="25"/>
      <c r="N57" s="25">
        <v>115976144722</v>
      </c>
      <c r="O57" s="25"/>
      <c r="P57" s="25">
        <v>-106276249165</v>
      </c>
      <c r="Q57" s="25"/>
      <c r="R57" s="25">
        <f t="shared" si="1"/>
        <v>9699895557</v>
      </c>
      <c r="T57" s="31">
        <v>3848315903</v>
      </c>
      <c r="U57" s="32">
        <f t="shared" si="2"/>
        <v>-5851579654</v>
      </c>
    </row>
    <row r="58" spans="2:21">
      <c r="B58" t="s">
        <v>285</v>
      </c>
      <c r="C58" s="289" t="s">
        <v>140</v>
      </c>
      <c r="E58" s="25">
        <v>16941228</v>
      </c>
      <c r="F58" s="25"/>
      <c r="G58" s="25">
        <v>45132346222</v>
      </c>
      <c r="H58" s="25"/>
      <c r="I58" s="25">
        <v>-44256763702</v>
      </c>
      <c r="J58" s="25">
        <v>33224294940</v>
      </c>
      <c r="K58" s="33">
        <f t="shared" si="0"/>
        <v>875582520</v>
      </c>
      <c r="L58" s="25">
        <v>16941228</v>
      </c>
      <c r="M58" s="25"/>
      <c r="N58" s="25">
        <v>45132346222</v>
      </c>
      <c r="O58" s="25"/>
      <c r="P58" s="25">
        <v>-46454837319</v>
      </c>
      <c r="Q58" s="25"/>
      <c r="R58" s="25">
        <f t="shared" si="1"/>
        <v>-1322491097</v>
      </c>
      <c r="T58" s="31">
        <v>15967165669</v>
      </c>
      <c r="U58" s="32">
        <f t="shared" si="2"/>
        <v>17289656766</v>
      </c>
    </row>
    <row r="59" spans="2:21">
      <c r="B59" t="s">
        <v>408</v>
      </c>
      <c r="C59" s="289" t="s">
        <v>501</v>
      </c>
      <c r="E59" s="25">
        <v>11127861</v>
      </c>
      <c r="F59" s="25"/>
      <c r="G59" s="25">
        <v>40905982545</v>
      </c>
      <c r="H59" s="25"/>
      <c r="I59" s="25">
        <v>-40651991786</v>
      </c>
      <c r="J59" s="25">
        <v>73069965961</v>
      </c>
      <c r="K59" s="33">
        <f t="shared" si="0"/>
        <v>253990759</v>
      </c>
      <c r="L59" s="25">
        <v>11127861</v>
      </c>
      <c r="M59" s="25"/>
      <c r="N59" s="25">
        <v>40905982545</v>
      </c>
      <c r="O59" s="25"/>
      <c r="P59" s="25">
        <v>-43209767313</v>
      </c>
      <c r="Q59" s="25"/>
      <c r="R59" s="25">
        <f t="shared" si="1"/>
        <v>-2303784768</v>
      </c>
      <c r="T59" s="31">
        <v>1253172861</v>
      </c>
      <c r="U59" s="32">
        <f t="shared" si="2"/>
        <v>3556957629</v>
      </c>
    </row>
    <row r="60" spans="2:21">
      <c r="B60" t="s">
        <v>286</v>
      </c>
      <c r="C60" s="289" t="s">
        <v>190</v>
      </c>
      <c r="E60" s="25">
        <v>22284075</v>
      </c>
      <c r="F60" s="25"/>
      <c r="G60" s="25">
        <v>63774124609</v>
      </c>
      <c r="H60" s="25"/>
      <c r="I60" s="25">
        <v>-60469607000</v>
      </c>
      <c r="J60" s="25">
        <v>51412634257</v>
      </c>
      <c r="K60" s="33">
        <f t="shared" si="0"/>
        <v>3304517609</v>
      </c>
      <c r="L60" s="25">
        <v>22284075</v>
      </c>
      <c r="M60" s="25"/>
      <c r="N60" s="25">
        <v>63774124609</v>
      </c>
      <c r="O60" s="25"/>
      <c r="P60" s="25">
        <v>-64950837035</v>
      </c>
      <c r="Q60" s="25"/>
      <c r="R60" s="25">
        <f t="shared" si="1"/>
        <v>-1176712426</v>
      </c>
      <c r="T60" s="31">
        <v>3272580231</v>
      </c>
      <c r="U60" s="32">
        <f t="shared" si="2"/>
        <v>4449292657</v>
      </c>
    </row>
    <row r="61" spans="2:21">
      <c r="B61" t="s">
        <v>287</v>
      </c>
      <c r="C61" s="289" t="s">
        <v>575</v>
      </c>
      <c r="E61" s="25">
        <v>7818973</v>
      </c>
      <c r="F61" s="25"/>
      <c r="G61" s="25">
        <v>14604433760</v>
      </c>
      <c r="H61" s="25"/>
      <c r="I61" s="25">
        <v>-16173502244</v>
      </c>
      <c r="J61" s="25">
        <v>9497128005</v>
      </c>
      <c r="K61" s="33">
        <f t="shared" si="0"/>
        <v>-1569068484</v>
      </c>
      <c r="L61" s="25">
        <v>7818973</v>
      </c>
      <c r="M61" s="25"/>
      <c r="N61" s="25">
        <v>14604433760</v>
      </c>
      <c r="O61" s="25"/>
      <c r="P61" s="25">
        <v>-16173502244</v>
      </c>
      <c r="Q61" s="25"/>
      <c r="R61" s="25">
        <f t="shared" si="1"/>
        <v>-1569068484</v>
      </c>
      <c r="T61" s="31">
        <v>2977818598</v>
      </c>
      <c r="U61" s="32">
        <f t="shared" si="2"/>
        <v>4546887082</v>
      </c>
    </row>
    <row r="62" spans="2:21">
      <c r="B62" t="s">
        <v>465</v>
      </c>
      <c r="C62" s="289" t="s">
        <v>149</v>
      </c>
      <c r="E62" s="25">
        <v>12994577</v>
      </c>
      <c r="F62" s="25"/>
      <c r="G62" s="25">
        <v>54834368784</v>
      </c>
      <c r="H62" s="25"/>
      <c r="I62" s="25">
        <v>-51388903781</v>
      </c>
      <c r="J62" s="25">
        <v>77645062978</v>
      </c>
      <c r="K62" s="33">
        <f t="shared" si="0"/>
        <v>3445465003</v>
      </c>
      <c r="L62" s="25">
        <v>12994577</v>
      </c>
      <c r="M62" s="25"/>
      <c r="N62" s="25">
        <v>54834368784</v>
      </c>
      <c r="O62" s="25"/>
      <c r="P62" s="25">
        <v>-52588570775</v>
      </c>
      <c r="Q62" s="25"/>
      <c r="R62" s="25">
        <f t="shared" si="1"/>
        <v>2245798009</v>
      </c>
      <c r="T62" s="31">
        <v>4041156489</v>
      </c>
      <c r="U62" s="32">
        <f t="shared" si="2"/>
        <v>1795358480</v>
      </c>
    </row>
    <row r="63" spans="2:21">
      <c r="B63" t="s">
        <v>288</v>
      </c>
      <c r="C63" s="289" t="s">
        <v>502</v>
      </c>
      <c r="E63" s="25">
        <v>7834544</v>
      </c>
      <c r="F63" s="25"/>
      <c r="G63" s="25">
        <v>33254454539</v>
      </c>
      <c r="H63" s="25"/>
      <c r="I63" s="25">
        <v>-30103176068</v>
      </c>
      <c r="J63" s="25">
        <v>19282897934</v>
      </c>
      <c r="K63" s="33">
        <f t="shared" si="0"/>
        <v>3151278471</v>
      </c>
      <c r="L63" s="25">
        <v>7834544</v>
      </c>
      <c r="M63" s="25"/>
      <c r="N63" s="25">
        <v>33254454539</v>
      </c>
      <c r="O63" s="25"/>
      <c r="P63" s="25">
        <v>-32273912599</v>
      </c>
      <c r="Q63" s="25"/>
      <c r="R63" s="25">
        <f t="shared" si="1"/>
        <v>980541940</v>
      </c>
      <c r="T63" s="31">
        <v>165383073</v>
      </c>
      <c r="U63" s="32">
        <f t="shared" si="2"/>
        <v>-815158867</v>
      </c>
    </row>
    <row r="64" spans="2:21">
      <c r="B64" t="s">
        <v>289</v>
      </c>
      <c r="C64" s="289" t="s">
        <v>92</v>
      </c>
      <c r="E64" s="25">
        <v>11777121</v>
      </c>
      <c r="F64" s="25"/>
      <c r="G64" s="25">
        <v>103490296634</v>
      </c>
      <c r="H64" s="25"/>
      <c r="I64" s="25">
        <v>-93350067511</v>
      </c>
      <c r="J64" s="25">
        <v>33530252203</v>
      </c>
      <c r="K64" s="33">
        <f t="shared" si="0"/>
        <v>10140229123</v>
      </c>
      <c r="L64" s="25">
        <v>11777121</v>
      </c>
      <c r="M64" s="25"/>
      <c r="N64" s="25">
        <v>103490296634</v>
      </c>
      <c r="O64" s="25"/>
      <c r="P64" s="25">
        <v>-128904957883</v>
      </c>
      <c r="Q64" s="25"/>
      <c r="R64" s="25">
        <f t="shared" si="1"/>
        <v>-25414661249</v>
      </c>
      <c r="T64" s="31">
        <v>8963424266</v>
      </c>
      <c r="U64" s="32">
        <f t="shared" si="2"/>
        <v>34378085515</v>
      </c>
    </row>
    <row r="65" spans="2:21">
      <c r="B65" t="s">
        <v>290</v>
      </c>
      <c r="C65" s="289" t="s">
        <v>503</v>
      </c>
      <c r="E65" s="25">
        <v>1604614</v>
      </c>
      <c r="F65" s="25"/>
      <c r="G65" s="25">
        <v>33496397484</v>
      </c>
      <c r="H65" s="25"/>
      <c r="I65" s="25">
        <v>-30673102331</v>
      </c>
      <c r="J65" s="25">
        <v>146865346630</v>
      </c>
      <c r="K65" s="33">
        <f t="shared" si="0"/>
        <v>2823295153</v>
      </c>
      <c r="L65" s="25">
        <v>1604614</v>
      </c>
      <c r="M65" s="25"/>
      <c r="N65" s="25">
        <v>33496397484</v>
      </c>
      <c r="O65" s="25"/>
      <c r="P65" s="25">
        <v>-31126962436</v>
      </c>
      <c r="Q65" s="25"/>
      <c r="R65" s="25">
        <f t="shared" si="1"/>
        <v>2369435048</v>
      </c>
      <c r="T65" s="31">
        <v>3426454958</v>
      </c>
      <c r="U65" s="32">
        <f t="shared" si="2"/>
        <v>1057019910</v>
      </c>
    </row>
    <row r="66" spans="2:21">
      <c r="B66" t="s">
        <v>291</v>
      </c>
      <c r="C66" s="289" t="s">
        <v>476</v>
      </c>
      <c r="E66" s="25">
        <v>16278007</v>
      </c>
      <c r="F66" s="25"/>
      <c r="G66" s="25">
        <v>60015895956</v>
      </c>
      <c r="H66" s="25"/>
      <c r="I66" s="25">
        <v>-56372868938</v>
      </c>
      <c r="J66" s="25">
        <v>70975849666</v>
      </c>
      <c r="K66" s="33">
        <f t="shared" si="0"/>
        <v>3643027018</v>
      </c>
      <c r="L66" s="25">
        <v>16278007</v>
      </c>
      <c r="M66" s="25"/>
      <c r="N66" s="25">
        <v>60015895956</v>
      </c>
      <c r="O66" s="25"/>
      <c r="P66" s="25">
        <v>-71461100254</v>
      </c>
      <c r="Q66" s="25"/>
      <c r="R66" s="25">
        <f t="shared" si="1"/>
        <v>-11445204298</v>
      </c>
      <c r="T66" s="31">
        <v>16818060606</v>
      </c>
      <c r="U66" s="32">
        <f t="shared" si="2"/>
        <v>28263264904</v>
      </c>
    </row>
    <row r="67" spans="2:21">
      <c r="B67" t="s">
        <v>292</v>
      </c>
      <c r="C67" s="289" t="s">
        <v>205</v>
      </c>
      <c r="E67" s="25">
        <v>7895943</v>
      </c>
      <c r="F67" s="25"/>
      <c r="G67" s="25">
        <v>154624554145</v>
      </c>
      <c r="H67" s="25"/>
      <c r="I67" s="25">
        <v>-153996637172</v>
      </c>
      <c r="J67" s="25">
        <v>38884287452</v>
      </c>
      <c r="K67" s="33">
        <f t="shared" si="0"/>
        <v>627916973</v>
      </c>
      <c r="L67" s="25">
        <v>7895943</v>
      </c>
      <c r="M67" s="25"/>
      <c r="N67" s="25">
        <v>154624554145</v>
      </c>
      <c r="O67" s="25"/>
      <c r="P67" s="25">
        <v>-165805874651</v>
      </c>
      <c r="Q67" s="25"/>
      <c r="R67" s="25">
        <f t="shared" si="1"/>
        <v>-11181320506</v>
      </c>
      <c r="T67" s="31">
        <v>3008442265</v>
      </c>
      <c r="U67" s="32">
        <f t="shared" si="2"/>
        <v>14189762771</v>
      </c>
    </row>
    <row r="68" spans="2:21">
      <c r="B68" t="s">
        <v>293</v>
      </c>
      <c r="C68" s="289" t="s">
        <v>214</v>
      </c>
      <c r="E68" s="25">
        <v>37587735</v>
      </c>
      <c r="F68" s="25"/>
      <c r="G68" s="25">
        <v>81565804057</v>
      </c>
      <c r="H68" s="25"/>
      <c r="I68" s="25">
        <v>-76659188808</v>
      </c>
      <c r="J68" s="25">
        <v>3713245881</v>
      </c>
      <c r="K68" s="33">
        <f t="shared" si="0"/>
        <v>4906615249</v>
      </c>
      <c r="L68" s="25">
        <v>37587735</v>
      </c>
      <c r="M68" s="25"/>
      <c r="N68" s="25">
        <v>81565804057</v>
      </c>
      <c r="O68" s="25"/>
      <c r="P68" s="25">
        <v>-91122271597</v>
      </c>
      <c r="Q68" s="25"/>
      <c r="R68" s="25">
        <f t="shared" si="1"/>
        <v>-9556467540</v>
      </c>
      <c r="T68" s="31">
        <v>1555348613</v>
      </c>
      <c r="U68" s="32">
        <f t="shared" si="2"/>
        <v>11111816153</v>
      </c>
    </row>
    <row r="69" spans="2:21">
      <c r="B69" t="s">
        <v>449</v>
      </c>
      <c r="C69" s="289" t="s">
        <v>431</v>
      </c>
      <c r="E69" s="25">
        <v>4013572</v>
      </c>
      <c r="F69" s="25"/>
      <c r="G69" s="25">
        <v>50349903536</v>
      </c>
      <c r="H69" s="25"/>
      <c r="I69" s="25">
        <v>-49525265512</v>
      </c>
      <c r="J69" s="25">
        <v>27311869969</v>
      </c>
      <c r="K69" s="33">
        <f t="shared" si="0"/>
        <v>824638024</v>
      </c>
      <c r="L69" s="25">
        <v>4013572</v>
      </c>
      <c r="M69" s="25"/>
      <c r="N69" s="25">
        <v>50349903536</v>
      </c>
      <c r="O69" s="25"/>
      <c r="P69" s="25">
        <v>-58054722114</v>
      </c>
      <c r="Q69" s="25"/>
      <c r="R69" s="25">
        <f t="shared" si="1"/>
        <v>-7704818578</v>
      </c>
      <c r="T69" s="31">
        <v>-664858821</v>
      </c>
      <c r="U69" s="32">
        <f t="shared" si="2"/>
        <v>7039959757</v>
      </c>
    </row>
    <row r="70" spans="2:21">
      <c r="B70" t="s">
        <v>294</v>
      </c>
      <c r="C70" s="289" t="s">
        <v>125</v>
      </c>
      <c r="E70" s="25">
        <v>682314</v>
      </c>
      <c r="F70" s="25"/>
      <c r="G70" s="25">
        <v>3933874547</v>
      </c>
      <c r="H70" s="25"/>
      <c r="I70" s="25">
        <v>-3912842217</v>
      </c>
      <c r="J70" s="25">
        <v>84771246136</v>
      </c>
      <c r="K70" s="33">
        <f t="shared" si="0"/>
        <v>21032330</v>
      </c>
      <c r="L70" s="25">
        <v>682314</v>
      </c>
      <c r="M70" s="25"/>
      <c r="N70" s="25">
        <v>3933874547</v>
      </c>
      <c r="O70" s="25"/>
      <c r="P70" s="25">
        <v>-4100629249</v>
      </c>
      <c r="Q70" s="25"/>
      <c r="R70" s="25">
        <f t="shared" si="1"/>
        <v>-166754702</v>
      </c>
      <c r="T70" s="31">
        <v>7679208860</v>
      </c>
      <c r="U70" s="32">
        <f t="shared" si="2"/>
        <v>7845963562</v>
      </c>
    </row>
    <row r="71" spans="2:21">
      <c r="B71" t="s">
        <v>295</v>
      </c>
      <c r="C71" s="289" t="s">
        <v>432</v>
      </c>
      <c r="E71" s="25">
        <v>14121122</v>
      </c>
      <c r="F71" s="25"/>
      <c r="G71" s="25">
        <v>38321286620</v>
      </c>
      <c r="H71" s="25"/>
      <c r="I71" s="25">
        <v>-35375370899</v>
      </c>
      <c r="J71" s="25">
        <v>38460645193</v>
      </c>
      <c r="K71" s="33">
        <f t="shared" si="0"/>
        <v>2945915721</v>
      </c>
      <c r="L71" s="25">
        <v>14121122</v>
      </c>
      <c r="M71" s="25"/>
      <c r="N71" s="25">
        <v>38321286620</v>
      </c>
      <c r="O71" s="25"/>
      <c r="P71" s="25">
        <v>-44306437668</v>
      </c>
      <c r="Q71" s="25"/>
      <c r="R71" s="25">
        <f t="shared" si="1"/>
        <v>-5985151048</v>
      </c>
      <c r="T71" s="31">
        <v>4268563126</v>
      </c>
      <c r="U71" s="32">
        <f t="shared" si="2"/>
        <v>10253714174</v>
      </c>
    </row>
    <row r="72" spans="2:21">
      <c r="B72" t="s">
        <v>296</v>
      </c>
      <c r="C72" s="289" t="s">
        <v>101</v>
      </c>
      <c r="E72" s="25">
        <v>40470252</v>
      </c>
      <c r="F72" s="25"/>
      <c r="G72" s="25">
        <v>216032167986</v>
      </c>
      <c r="H72" s="25"/>
      <c r="I72" s="25">
        <v>-200576145424</v>
      </c>
      <c r="J72" s="25">
        <v>-784621461</v>
      </c>
      <c r="K72" s="33">
        <f t="shared" ref="K72:K106" si="3">G72+I72</f>
        <v>15456022562</v>
      </c>
      <c r="L72" s="25">
        <v>40470252</v>
      </c>
      <c r="M72" s="25"/>
      <c r="N72" s="25">
        <v>216032167986</v>
      </c>
      <c r="O72" s="25"/>
      <c r="P72" s="25">
        <v>-228078608189</v>
      </c>
      <c r="Q72" s="25"/>
      <c r="R72" s="25">
        <f t="shared" ref="R72:R135" si="4">N72+P72</f>
        <v>-12046440203</v>
      </c>
      <c r="T72" s="31">
        <v>1626754759</v>
      </c>
      <c r="U72" s="32">
        <f>T72-R73</f>
        <v>1716738458</v>
      </c>
    </row>
    <row r="73" spans="2:21" s="140" customFormat="1">
      <c r="B73" s="144" t="s">
        <v>409</v>
      </c>
      <c r="C73" s="289" t="s">
        <v>403</v>
      </c>
      <c r="D73" s="280"/>
      <c r="E73" s="25">
        <v>11021621</v>
      </c>
      <c r="F73" s="25"/>
      <c r="G73" s="25">
        <v>42695697061</v>
      </c>
      <c r="H73" s="25"/>
      <c r="I73" s="25">
        <v>-38462180563</v>
      </c>
      <c r="J73" s="25">
        <v>16685039400</v>
      </c>
      <c r="K73" s="33">
        <f t="shared" si="3"/>
        <v>4233516498</v>
      </c>
      <c r="L73" s="25">
        <v>11021621</v>
      </c>
      <c r="M73" s="25"/>
      <c r="N73" s="25">
        <v>42695697061</v>
      </c>
      <c r="O73" s="25"/>
      <c r="P73" s="25">
        <v>-42785680760</v>
      </c>
      <c r="Q73" s="25"/>
      <c r="R73" s="25">
        <f t="shared" si="4"/>
        <v>-89983699</v>
      </c>
      <c r="T73" s="140">
        <v>3890190585</v>
      </c>
      <c r="U73" s="141">
        <f>T73-R74</f>
        <v>4082585489</v>
      </c>
    </row>
    <row r="74" spans="2:21">
      <c r="B74" t="s">
        <v>297</v>
      </c>
      <c r="C74" s="289" t="s">
        <v>127</v>
      </c>
      <c r="E74" s="25">
        <v>1459376</v>
      </c>
      <c r="F74" s="25"/>
      <c r="G74" s="25">
        <v>23515728878</v>
      </c>
      <c r="H74" s="25"/>
      <c r="I74" s="25">
        <v>-22194152437</v>
      </c>
      <c r="J74" s="25">
        <v>33126587001</v>
      </c>
      <c r="K74" s="33">
        <f t="shared" si="3"/>
        <v>1321576441</v>
      </c>
      <c r="L74" s="25">
        <v>1459376</v>
      </c>
      <c r="M74" s="25"/>
      <c r="N74" s="25">
        <v>23515728878</v>
      </c>
      <c r="O74" s="25"/>
      <c r="P74" s="25">
        <v>-23708123782</v>
      </c>
      <c r="Q74" s="25"/>
      <c r="R74" s="25">
        <f t="shared" si="4"/>
        <v>-192394904</v>
      </c>
      <c r="T74" s="31">
        <v>10328055444</v>
      </c>
      <c r="U74" s="32" t="e">
        <f>T74-#REF!</f>
        <v>#REF!</v>
      </c>
    </row>
    <row r="75" spans="2:21">
      <c r="B75" t="s">
        <v>450</v>
      </c>
      <c r="C75" s="289" t="s">
        <v>141</v>
      </c>
      <c r="E75" s="25">
        <v>7155338</v>
      </c>
      <c r="F75" s="25"/>
      <c r="G75" s="25">
        <v>41467412602</v>
      </c>
      <c r="H75" s="25"/>
      <c r="I75" s="25">
        <v>-41892874428</v>
      </c>
      <c r="J75" s="25">
        <v>-127471206</v>
      </c>
      <c r="K75" s="33">
        <f t="shared" si="3"/>
        <v>-425461826</v>
      </c>
      <c r="L75" s="25">
        <v>7155338</v>
      </c>
      <c r="M75" s="25"/>
      <c r="N75" s="25">
        <v>41467412602</v>
      </c>
      <c r="O75" s="25"/>
      <c r="P75" s="25">
        <v>-46971618926</v>
      </c>
      <c r="Q75" s="25"/>
      <c r="R75" s="25">
        <f t="shared" si="4"/>
        <v>-5504206324</v>
      </c>
      <c r="T75" s="31">
        <v>3835572759</v>
      </c>
      <c r="U75" s="32">
        <f t="shared" ref="U75:U101" si="5">T75-R77</f>
        <v>5547584972</v>
      </c>
    </row>
    <row r="76" spans="2:21">
      <c r="B76" t="s">
        <v>466</v>
      </c>
      <c r="C76" s="289" t="s">
        <v>544</v>
      </c>
      <c r="E76" s="25">
        <v>3832724</v>
      </c>
      <c r="F76" s="25"/>
      <c r="G76" s="25">
        <v>34822662336</v>
      </c>
      <c r="H76" s="25"/>
      <c r="I76" s="25">
        <v>-35395220386</v>
      </c>
      <c r="J76" s="25">
        <v>1628708778</v>
      </c>
      <c r="K76" s="33">
        <f t="shared" si="3"/>
        <v>-572558050</v>
      </c>
      <c r="L76" s="25">
        <v>3832724</v>
      </c>
      <c r="M76" s="25"/>
      <c r="N76" s="25">
        <v>34822662336</v>
      </c>
      <c r="O76" s="25"/>
      <c r="P76" s="25">
        <v>-35522691592</v>
      </c>
      <c r="Q76" s="25"/>
      <c r="R76" s="25">
        <f t="shared" si="4"/>
        <v>-700029256</v>
      </c>
      <c r="T76" s="31">
        <v>-1123050833</v>
      </c>
      <c r="U76" s="32">
        <f t="shared" si="5"/>
        <v>-5247562954</v>
      </c>
    </row>
    <row r="77" spans="2:21">
      <c r="B77" t="s">
        <v>298</v>
      </c>
      <c r="C77" s="289" t="s">
        <v>545</v>
      </c>
      <c r="E77" s="25">
        <v>11430698</v>
      </c>
      <c r="F77" s="25"/>
      <c r="G77" s="25">
        <v>27259082151</v>
      </c>
      <c r="H77" s="25"/>
      <c r="I77" s="25">
        <v>-26219206322</v>
      </c>
      <c r="J77" s="25">
        <v>16247186233</v>
      </c>
      <c r="K77" s="33">
        <f t="shared" si="3"/>
        <v>1039875829</v>
      </c>
      <c r="L77" s="25">
        <v>11430698</v>
      </c>
      <c r="M77" s="25"/>
      <c r="N77" s="25">
        <v>27259082151</v>
      </c>
      <c r="O77" s="25"/>
      <c r="P77" s="25">
        <v>-28971094364</v>
      </c>
      <c r="Q77" s="25"/>
      <c r="R77" s="25">
        <f t="shared" si="4"/>
        <v>-1712012213</v>
      </c>
      <c r="T77" s="31">
        <v>2167757541</v>
      </c>
      <c r="U77" s="32">
        <f t="shared" si="5"/>
        <v>16977571540</v>
      </c>
    </row>
    <row r="78" spans="2:21">
      <c r="B78" t="s">
        <v>299</v>
      </c>
      <c r="C78" s="289" t="s">
        <v>177</v>
      </c>
      <c r="E78" s="25">
        <v>3807814</v>
      </c>
      <c r="F78" s="25"/>
      <c r="G78" s="25">
        <v>110148083448</v>
      </c>
      <c r="H78" s="25"/>
      <c r="I78" s="25">
        <v>-101386247062</v>
      </c>
      <c r="J78" s="25">
        <v>76223089078</v>
      </c>
      <c r="K78" s="33">
        <f t="shared" si="3"/>
        <v>8761836386</v>
      </c>
      <c r="L78" s="25">
        <v>3807814</v>
      </c>
      <c r="M78" s="25"/>
      <c r="N78" s="25">
        <v>110148083448</v>
      </c>
      <c r="O78" s="25"/>
      <c r="P78" s="25">
        <v>-106023571327</v>
      </c>
      <c r="Q78" s="25"/>
      <c r="R78" s="25">
        <f t="shared" si="4"/>
        <v>4124512121</v>
      </c>
      <c r="T78" s="31">
        <v>11255833529</v>
      </c>
      <c r="U78" s="32">
        <f t="shared" si="5"/>
        <v>12752330704</v>
      </c>
    </row>
    <row r="79" spans="2:21">
      <c r="B79" t="s">
        <v>300</v>
      </c>
      <c r="C79" s="289" t="s">
        <v>123</v>
      </c>
      <c r="E79" s="25">
        <v>11692640</v>
      </c>
      <c r="F79" s="25"/>
      <c r="G79" s="25">
        <v>50990402794</v>
      </c>
      <c r="H79" s="25"/>
      <c r="I79" s="25">
        <v>-48678796698</v>
      </c>
      <c r="J79" s="25">
        <v>38101928744</v>
      </c>
      <c r="K79" s="33">
        <f t="shared" si="3"/>
        <v>2311606096</v>
      </c>
      <c r="L79" s="25">
        <v>11692640</v>
      </c>
      <c r="M79" s="25"/>
      <c r="N79" s="25">
        <v>50990402794</v>
      </c>
      <c r="O79" s="25"/>
      <c r="P79" s="25">
        <v>-65800216793</v>
      </c>
      <c r="Q79" s="25"/>
      <c r="R79" s="25">
        <f t="shared" si="4"/>
        <v>-14809813999</v>
      </c>
      <c r="T79" s="31">
        <v>1720746978</v>
      </c>
      <c r="U79" s="32">
        <f t="shared" si="5"/>
        <v>4537261884</v>
      </c>
    </row>
    <row r="80" spans="2:21">
      <c r="B80" t="s">
        <v>301</v>
      </c>
      <c r="C80" s="289" t="s">
        <v>168</v>
      </c>
      <c r="E80" s="25">
        <v>2614846</v>
      </c>
      <c r="F80" s="25"/>
      <c r="G80" s="25">
        <v>43875975809</v>
      </c>
      <c r="H80" s="25"/>
      <c r="I80" s="25">
        <v>-39437943379</v>
      </c>
      <c r="J80" s="25">
        <v>34118692692</v>
      </c>
      <c r="K80" s="33">
        <f t="shared" si="3"/>
        <v>4438032430</v>
      </c>
      <c r="L80" s="25">
        <v>2614846</v>
      </c>
      <c r="M80" s="25"/>
      <c r="N80" s="25">
        <v>43875975809</v>
      </c>
      <c r="O80" s="25"/>
      <c r="P80" s="25">
        <v>-45372472984</v>
      </c>
      <c r="Q80" s="25"/>
      <c r="R80" s="25">
        <f t="shared" si="4"/>
        <v>-1496497175</v>
      </c>
      <c r="T80" s="31">
        <v>4543824669</v>
      </c>
      <c r="U80" s="32">
        <f t="shared" si="5"/>
        <v>-5661477893</v>
      </c>
    </row>
    <row r="81" spans="2:21">
      <c r="B81" t="s">
        <v>302</v>
      </c>
      <c r="C81" s="289" t="s">
        <v>477</v>
      </c>
      <c r="E81" s="25">
        <v>1978964</v>
      </c>
      <c r="F81" s="25"/>
      <c r="G81" s="25">
        <v>27383273169</v>
      </c>
      <c r="H81" s="25"/>
      <c r="I81" s="25">
        <v>-26359241760</v>
      </c>
      <c r="J81" s="25">
        <v>18614345747</v>
      </c>
      <c r="K81" s="33">
        <f t="shared" si="3"/>
        <v>1024031409</v>
      </c>
      <c r="L81" s="25">
        <v>1978964</v>
      </c>
      <c r="M81" s="25"/>
      <c r="N81" s="25">
        <v>27383273169</v>
      </c>
      <c r="O81" s="25"/>
      <c r="P81" s="25">
        <v>-30199788075</v>
      </c>
      <c r="Q81" s="25"/>
      <c r="R81" s="25">
        <f t="shared" si="4"/>
        <v>-2816514906</v>
      </c>
      <c r="T81" s="31">
        <v>0</v>
      </c>
      <c r="U81" s="32">
        <f t="shared" si="5"/>
        <v>-1497472954</v>
      </c>
    </row>
    <row r="82" spans="2:21">
      <c r="B82" t="s">
        <v>303</v>
      </c>
      <c r="C82" s="289" t="s">
        <v>171</v>
      </c>
      <c r="E82" s="25">
        <v>3555014</v>
      </c>
      <c r="F82" s="25"/>
      <c r="G82" s="25">
        <v>56153061885</v>
      </c>
      <c r="H82" s="25"/>
      <c r="I82" s="25">
        <v>-57258166149</v>
      </c>
      <c r="J82" s="25">
        <v>53129459574</v>
      </c>
      <c r="K82" s="33">
        <f t="shared" si="3"/>
        <v>-1105104264</v>
      </c>
      <c r="L82" s="25">
        <v>3555014</v>
      </c>
      <c r="M82" s="25"/>
      <c r="N82" s="25">
        <v>56153061885</v>
      </c>
      <c r="O82" s="25"/>
      <c r="P82" s="25">
        <v>-45947759323</v>
      </c>
      <c r="Q82" s="25"/>
      <c r="R82" s="25">
        <f t="shared" si="4"/>
        <v>10205302562</v>
      </c>
      <c r="T82" s="31">
        <v>2059015514</v>
      </c>
      <c r="U82" s="32">
        <f t="shared" si="5"/>
        <v>-91665545</v>
      </c>
    </row>
    <row r="83" spans="2:21">
      <c r="B83" t="s">
        <v>304</v>
      </c>
      <c r="C83" s="289" t="s">
        <v>138</v>
      </c>
      <c r="E83" s="25">
        <v>1645704</v>
      </c>
      <c r="F83" s="25"/>
      <c r="G83" s="25">
        <v>53003550786</v>
      </c>
      <c r="H83" s="25"/>
      <c r="I83" s="25">
        <v>-47681401243</v>
      </c>
      <c r="J83" s="25">
        <v>22199580581</v>
      </c>
      <c r="K83" s="33">
        <f t="shared" si="3"/>
        <v>5322149543</v>
      </c>
      <c r="L83" s="25">
        <v>1645704</v>
      </c>
      <c r="M83" s="25"/>
      <c r="N83" s="25">
        <v>53003550786</v>
      </c>
      <c r="O83" s="25"/>
      <c r="P83" s="25">
        <v>-51506077832</v>
      </c>
      <c r="Q83" s="25"/>
      <c r="R83" s="25">
        <f t="shared" si="4"/>
        <v>1497472954</v>
      </c>
      <c r="T83" s="31">
        <v>4317789098</v>
      </c>
      <c r="U83" s="32">
        <f t="shared" si="5"/>
        <v>4402693976</v>
      </c>
    </row>
    <row r="84" spans="2:21">
      <c r="B84" t="s">
        <v>305</v>
      </c>
      <c r="C84" s="289" t="s">
        <v>485</v>
      </c>
      <c r="E84" s="1">
        <v>10412270</v>
      </c>
      <c r="F84" s="25"/>
      <c r="G84" s="25">
        <v>36588370575</v>
      </c>
      <c r="H84" s="25"/>
      <c r="I84" s="25">
        <v>-34687154796</v>
      </c>
      <c r="J84" s="25">
        <v>32957632170</v>
      </c>
      <c r="K84" s="33">
        <f t="shared" si="3"/>
        <v>1901215779</v>
      </c>
      <c r="L84" s="25">
        <v>10412270</v>
      </c>
      <c r="M84" s="25"/>
      <c r="N84" s="25">
        <v>36588370575</v>
      </c>
      <c r="O84" s="25"/>
      <c r="P84" s="25">
        <v>-34437689516</v>
      </c>
      <c r="Q84" s="25"/>
      <c r="R84" s="25">
        <f t="shared" si="4"/>
        <v>2150681059</v>
      </c>
      <c r="T84" s="31">
        <v>-3541670173</v>
      </c>
      <c r="U84" s="32">
        <f t="shared" si="5"/>
        <v>-3170299143</v>
      </c>
    </row>
    <row r="85" spans="2:21">
      <c r="B85" t="s">
        <v>306</v>
      </c>
      <c r="C85" s="289" t="s">
        <v>486</v>
      </c>
      <c r="E85" s="25">
        <v>1332</v>
      </c>
      <c r="F85" s="25"/>
      <c r="G85" s="25">
        <v>24098160</v>
      </c>
      <c r="H85" s="25"/>
      <c r="I85" s="25">
        <v>-24098160</v>
      </c>
      <c r="J85" s="25">
        <v>-474518250</v>
      </c>
      <c r="K85" s="33">
        <f t="shared" si="3"/>
        <v>0</v>
      </c>
      <c r="L85" s="25">
        <v>1332</v>
      </c>
      <c r="M85" s="25"/>
      <c r="N85" s="25">
        <v>24098160</v>
      </c>
      <c r="O85" s="25"/>
      <c r="P85" s="25">
        <v>-109003038</v>
      </c>
      <c r="Q85" s="25"/>
      <c r="R85" s="25">
        <f t="shared" si="4"/>
        <v>-84904878</v>
      </c>
      <c r="T85" s="31">
        <v>12328992431</v>
      </c>
      <c r="U85" s="32">
        <f t="shared" si="5"/>
        <v>9030450098</v>
      </c>
    </row>
    <row r="86" spans="2:21">
      <c r="B86" t="s">
        <v>307</v>
      </c>
      <c r="C86" s="289" t="s">
        <v>159</v>
      </c>
      <c r="E86" s="25">
        <v>127380</v>
      </c>
      <c r="F86" s="25"/>
      <c r="G86" s="25">
        <v>2405819693</v>
      </c>
      <c r="H86" s="25"/>
      <c r="I86" s="25">
        <v>-2304454856</v>
      </c>
      <c r="J86" s="25">
        <v>-8908157064</v>
      </c>
      <c r="K86" s="33">
        <f t="shared" si="3"/>
        <v>101364837</v>
      </c>
      <c r="L86" s="25">
        <v>127380</v>
      </c>
      <c r="M86" s="25"/>
      <c r="N86" s="25">
        <v>2405819693</v>
      </c>
      <c r="O86" s="25"/>
      <c r="P86" s="25">
        <v>-2777190723</v>
      </c>
      <c r="Q86" s="25"/>
      <c r="R86" s="25">
        <f t="shared" si="4"/>
        <v>-371371030</v>
      </c>
      <c r="T86" s="31">
        <v>2358797745</v>
      </c>
      <c r="U86" s="32">
        <f t="shared" si="5"/>
        <v>4594608523</v>
      </c>
    </row>
    <row r="87" spans="2:21">
      <c r="B87" t="s">
        <v>308</v>
      </c>
      <c r="C87" s="289" t="s">
        <v>506</v>
      </c>
      <c r="E87" s="1">
        <v>2225291</v>
      </c>
      <c r="F87" s="25"/>
      <c r="G87" s="25">
        <v>117791690117</v>
      </c>
      <c r="H87" s="25"/>
      <c r="I87" s="25">
        <v>-108840306752</v>
      </c>
      <c r="J87" s="25">
        <v>75227766970</v>
      </c>
      <c r="K87" s="33">
        <f t="shared" si="3"/>
        <v>8951383365</v>
      </c>
      <c r="L87" s="25">
        <v>2225291</v>
      </c>
      <c r="M87" s="25"/>
      <c r="N87" s="25">
        <v>117791690117</v>
      </c>
      <c r="O87" s="25"/>
      <c r="P87" s="25">
        <v>-114493147784</v>
      </c>
      <c r="Q87" s="25"/>
      <c r="R87" s="25">
        <f t="shared" si="4"/>
        <v>3298542333</v>
      </c>
      <c r="T87" s="31">
        <v>7256508245</v>
      </c>
      <c r="U87" s="32">
        <f t="shared" si="5"/>
        <v>7570250482</v>
      </c>
    </row>
    <row r="88" spans="2:21">
      <c r="B88" t="s">
        <v>309</v>
      </c>
      <c r="C88" s="289" t="s">
        <v>507</v>
      </c>
      <c r="E88" s="25">
        <v>2354983</v>
      </c>
      <c r="F88" s="25"/>
      <c r="G88" s="25">
        <v>10955743587</v>
      </c>
      <c r="H88" s="25"/>
      <c r="I88" s="25">
        <v>-11634625136</v>
      </c>
      <c r="J88" s="25">
        <v>11397130955</v>
      </c>
      <c r="K88" s="33">
        <f t="shared" si="3"/>
        <v>-678881549</v>
      </c>
      <c r="L88" s="25">
        <v>2354983</v>
      </c>
      <c r="M88" s="25"/>
      <c r="N88" s="25">
        <v>10955743587</v>
      </c>
      <c r="O88" s="25"/>
      <c r="P88" s="25">
        <v>-13191554365</v>
      </c>
      <c r="Q88" s="25"/>
      <c r="R88" s="25">
        <f t="shared" si="4"/>
        <v>-2235810778</v>
      </c>
      <c r="T88" s="31">
        <v>747433411</v>
      </c>
      <c r="U88" s="32">
        <f t="shared" si="5"/>
        <v>-18009783997</v>
      </c>
    </row>
    <row r="89" spans="2:21">
      <c r="B89" t="s">
        <v>310</v>
      </c>
      <c r="C89" s="289" t="s">
        <v>130</v>
      </c>
      <c r="E89" s="25">
        <v>1533806</v>
      </c>
      <c r="F89" s="25"/>
      <c r="G89" s="25">
        <v>16801971997</v>
      </c>
      <c r="H89" s="25"/>
      <c r="I89" s="25">
        <v>-15933911362</v>
      </c>
      <c r="J89" s="25">
        <v>17534944999</v>
      </c>
      <c r="K89" s="33">
        <f t="shared" si="3"/>
        <v>868060635</v>
      </c>
      <c r="L89" s="25">
        <v>1533806</v>
      </c>
      <c r="M89" s="25"/>
      <c r="N89" s="25">
        <v>16801971997</v>
      </c>
      <c r="O89" s="25"/>
      <c r="P89" s="25">
        <v>-17115714234</v>
      </c>
      <c r="Q89" s="25"/>
      <c r="R89" s="25">
        <f t="shared" si="4"/>
        <v>-313742237</v>
      </c>
      <c r="T89" s="31">
        <v>18961877493</v>
      </c>
      <c r="U89" s="32">
        <f t="shared" si="5"/>
        <v>22355404146</v>
      </c>
    </row>
    <row r="90" spans="2:21">
      <c r="B90" t="s">
        <v>311</v>
      </c>
      <c r="C90" s="289" t="s">
        <v>233</v>
      </c>
      <c r="E90" s="25">
        <v>3909017</v>
      </c>
      <c r="F90" s="25"/>
      <c r="G90" s="25">
        <v>81562067744</v>
      </c>
      <c r="H90" s="25"/>
      <c r="I90" s="25">
        <v>-72877480409</v>
      </c>
      <c r="J90" s="25">
        <v>66200943424</v>
      </c>
      <c r="K90" s="33">
        <f t="shared" si="3"/>
        <v>8684587335</v>
      </c>
      <c r="L90" s="25">
        <v>3909017</v>
      </c>
      <c r="M90" s="25"/>
      <c r="N90" s="25">
        <v>81562067744</v>
      </c>
      <c r="O90" s="25"/>
      <c r="P90" s="25">
        <v>-62804850336</v>
      </c>
      <c r="Q90" s="25"/>
      <c r="R90" s="25">
        <f t="shared" si="4"/>
        <v>18757217408</v>
      </c>
      <c r="T90" s="31">
        <v>16194105727</v>
      </c>
      <c r="U90" s="32">
        <f t="shared" si="5"/>
        <v>16031938547</v>
      </c>
    </row>
    <row r="91" spans="2:21">
      <c r="B91" t="s">
        <v>312</v>
      </c>
      <c r="C91" s="289" t="s">
        <v>230</v>
      </c>
      <c r="E91" s="25">
        <v>1231833</v>
      </c>
      <c r="F91" s="25"/>
      <c r="G91" s="25">
        <v>21220647283</v>
      </c>
      <c r="H91" s="25"/>
      <c r="I91" s="25">
        <v>-19197341607</v>
      </c>
      <c r="J91" s="25">
        <v>17907796931</v>
      </c>
      <c r="K91" s="33">
        <f t="shared" si="3"/>
        <v>2023305676</v>
      </c>
      <c r="L91" s="25">
        <v>1231833</v>
      </c>
      <c r="M91" s="25"/>
      <c r="N91" s="25">
        <v>21220647283</v>
      </c>
      <c r="O91" s="25"/>
      <c r="P91" s="25">
        <v>-24614173936</v>
      </c>
      <c r="Q91" s="25"/>
      <c r="R91" s="25">
        <f t="shared" si="4"/>
        <v>-3393526653</v>
      </c>
      <c r="T91" s="31">
        <v>19187645573</v>
      </c>
      <c r="U91" s="32">
        <f t="shared" si="5"/>
        <v>33942673742</v>
      </c>
    </row>
    <row r="92" spans="2:21">
      <c r="B92" t="s">
        <v>451</v>
      </c>
      <c r="C92" s="289" t="s">
        <v>508</v>
      </c>
      <c r="E92" s="25">
        <v>6305147</v>
      </c>
      <c r="F92" s="25"/>
      <c r="G92" s="25">
        <v>32905064724</v>
      </c>
      <c r="H92" s="25"/>
      <c r="I92" s="25">
        <v>-32037683621</v>
      </c>
      <c r="J92" s="25">
        <v>3609538246</v>
      </c>
      <c r="K92" s="33">
        <f t="shared" si="3"/>
        <v>867381103</v>
      </c>
      <c r="L92" s="25">
        <v>6305147</v>
      </c>
      <c r="M92" s="25"/>
      <c r="N92" s="25">
        <v>32905064724</v>
      </c>
      <c r="O92" s="25"/>
      <c r="P92" s="25">
        <v>-32742897544</v>
      </c>
      <c r="Q92" s="25"/>
      <c r="R92" s="25">
        <f t="shared" si="4"/>
        <v>162167180</v>
      </c>
      <c r="T92" s="31">
        <v>3528362991</v>
      </c>
      <c r="U92" s="32">
        <f t="shared" si="5"/>
        <v>5349172451</v>
      </c>
    </row>
    <row r="93" spans="2:21" s="140" customFormat="1">
      <c r="B93" s="144" t="s">
        <v>313</v>
      </c>
      <c r="C93" s="289" t="s">
        <v>487</v>
      </c>
      <c r="D93" s="280"/>
      <c r="E93" s="25">
        <v>0</v>
      </c>
      <c r="F93" s="25"/>
      <c r="G93" s="280">
        <v>0</v>
      </c>
      <c r="H93" s="25"/>
      <c r="I93" s="25">
        <v>0</v>
      </c>
      <c r="J93" s="25">
        <v>-2936718346</v>
      </c>
      <c r="K93" s="33">
        <f t="shared" si="3"/>
        <v>0</v>
      </c>
      <c r="L93" s="25">
        <v>0</v>
      </c>
      <c r="M93" s="25"/>
      <c r="N93" s="25">
        <v>0</v>
      </c>
      <c r="O93" s="25"/>
      <c r="P93" s="25">
        <v>-14755028169</v>
      </c>
      <c r="Q93" s="25"/>
      <c r="R93" s="25">
        <f t="shared" si="4"/>
        <v>-14755028169</v>
      </c>
      <c r="T93" s="140">
        <v>-41891</v>
      </c>
      <c r="U93" s="141">
        <f t="shared" si="5"/>
        <v>17850919863</v>
      </c>
    </row>
    <row r="94" spans="2:21">
      <c r="B94" t="s">
        <v>314</v>
      </c>
      <c r="C94" s="289" t="s">
        <v>402</v>
      </c>
      <c r="E94" s="25">
        <v>13347167</v>
      </c>
      <c r="F94" s="25"/>
      <c r="G94" s="25">
        <v>68992307055</v>
      </c>
      <c r="H94" s="25"/>
      <c r="I94" s="25">
        <v>-61458463158</v>
      </c>
      <c r="J94" s="25">
        <v>45575386664</v>
      </c>
      <c r="K94" s="33">
        <f t="shared" si="3"/>
        <v>7533843897</v>
      </c>
      <c r="L94" s="25">
        <v>13347167</v>
      </c>
      <c r="M94" s="25"/>
      <c r="N94" s="25">
        <v>68992307055</v>
      </c>
      <c r="O94" s="25"/>
      <c r="P94" s="25">
        <v>-70813116515</v>
      </c>
      <c r="Q94" s="25"/>
      <c r="R94" s="25">
        <f t="shared" si="4"/>
        <v>-1820809460</v>
      </c>
      <c r="T94" s="31">
        <v>10977473136</v>
      </c>
      <c r="U94" s="32">
        <f t="shared" si="5"/>
        <v>16538666377</v>
      </c>
    </row>
    <row r="95" spans="2:21">
      <c r="B95" t="s">
        <v>315</v>
      </c>
      <c r="C95" s="289" t="s">
        <v>172</v>
      </c>
      <c r="E95" s="25">
        <v>2849321</v>
      </c>
      <c r="F95" s="25"/>
      <c r="G95" s="25">
        <v>51361444883</v>
      </c>
      <c r="H95" s="25"/>
      <c r="I95" s="25">
        <v>-44576352657</v>
      </c>
      <c r="J95" s="25">
        <v>28245709513</v>
      </c>
      <c r="K95" s="33">
        <f t="shared" si="3"/>
        <v>6785092226</v>
      </c>
      <c r="L95" s="25">
        <v>2849321</v>
      </c>
      <c r="M95" s="25"/>
      <c r="N95" s="25">
        <v>51361444883</v>
      </c>
      <c r="O95" s="25"/>
      <c r="P95" s="25">
        <v>-69212406637</v>
      </c>
      <c r="Q95" s="25"/>
      <c r="R95" s="25">
        <f t="shared" si="4"/>
        <v>-17850961754</v>
      </c>
      <c r="T95" s="31">
        <v>10537474987</v>
      </c>
      <c r="U95" s="32">
        <f t="shared" si="5"/>
        <v>16885221827</v>
      </c>
    </row>
    <row r="96" spans="2:21">
      <c r="B96" t="s">
        <v>410</v>
      </c>
      <c r="C96" s="289" t="s">
        <v>434</v>
      </c>
      <c r="E96" s="25">
        <v>2087799</v>
      </c>
      <c r="F96" s="25"/>
      <c r="G96" s="25">
        <v>12389998282</v>
      </c>
      <c r="H96" s="25"/>
      <c r="I96" s="25">
        <v>-11952160347</v>
      </c>
      <c r="J96" s="25">
        <v>8010220611</v>
      </c>
      <c r="K96" s="33">
        <f t="shared" si="3"/>
        <v>437837935</v>
      </c>
      <c r="L96" s="25">
        <v>2087799</v>
      </c>
      <c r="M96" s="25"/>
      <c r="N96" s="25">
        <v>12389998282</v>
      </c>
      <c r="O96" s="25"/>
      <c r="P96" s="25">
        <v>-17951191523</v>
      </c>
      <c r="Q96" s="25"/>
      <c r="R96" s="25">
        <f t="shared" si="4"/>
        <v>-5561193241</v>
      </c>
      <c r="T96" s="31">
        <v>465994821</v>
      </c>
      <c r="U96" s="32">
        <f t="shared" si="5"/>
        <v>-5254406931</v>
      </c>
    </row>
    <row r="97" spans="2:21">
      <c r="B97" t="s">
        <v>316</v>
      </c>
      <c r="C97" s="289" t="s">
        <v>460</v>
      </c>
      <c r="E97" s="25">
        <v>9824312</v>
      </c>
      <c r="F97" s="25"/>
      <c r="G97" s="25">
        <v>34287925137</v>
      </c>
      <c r="H97" s="25"/>
      <c r="I97" s="25">
        <v>-32243254880</v>
      </c>
      <c r="J97" s="25">
        <v>34249130197</v>
      </c>
      <c r="K97" s="33">
        <f t="shared" si="3"/>
        <v>2044670257</v>
      </c>
      <c r="L97" s="25">
        <v>9824312</v>
      </c>
      <c r="M97" s="25"/>
      <c r="N97" s="25">
        <v>34287925137</v>
      </c>
      <c r="O97" s="25"/>
      <c r="P97" s="25">
        <v>-40635671977</v>
      </c>
      <c r="Q97" s="25"/>
      <c r="R97" s="25">
        <f t="shared" si="4"/>
        <v>-6347746840</v>
      </c>
      <c r="T97" s="31">
        <v>4292086519</v>
      </c>
      <c r="U97" s="32">
        <f t="shared" si="5"/>
        <v>3502713386</v>
      </c>
    </row>
    <row r="98" spans="2:21">
      <c r="B98" t="s">
        <v>317</v>
      </c>
      <c r="C98" s="289" t="s">
        <v>112</v>
      </c>
      <c r="E98" s="25">
        <v>16864978</v>
      </c>
      <c r="F98" s="25"/>
      <c r="G98" s="25">
        <v>62850603050</v>
      </c>
      <c r="H98" s="25"/>
      <c r="I98" s="25">
        <v>-61543764639</v>
      </c>
      <c r="J98" s="25">
        <v>49715010341</v>
      </c>
      <c r="K98" s="33">
        <f t="shared" si="3"/>
        <v>1306838411</v>
      </c>
      <c r="L98" s="25">
        <v>16864978</v>
      </c>
      <c r="M98" s="25"/>
      <c r="N98" s="25">
        <v>62850603050</v>
      </c>
      <c r="O98" s="25"/>
      <c r="P98" s="25">
        <v>-57130201298</v>
      </c>
      <c r="Q98" s="25"/>
      <c r="R98" s="25">
        <f t="shared" si="4"/>
        <v>5720401752</v>
      </c>
      <c r="T98" s="31">
        <v>7249133025</v>
      </c>
      <c r="U98" s="32">
        <f t="shared" si="5"/>
        <v>23635123334</v>
      </c>
    </row>
    <row r="99" spans="2:21">
      <c r="B99" t="s">
        <v>467</v>
      </c>
      <c r="C99" s="289" t="s">
        <v>576</v>
      </c>
      <c r="E99" s="25">
        <v>456154</v>
      </c>
      <c r="F99" s="25"/>
      <c r="G99" s="25">
        <v>11014054779</v>
      </c>
      <c r="H99" s="25"/>
      <c r="I99" s="25">
        <v>-10224681646</v>
      </c>
      <c r="J99" s="25">
        <v>54976833452</v>
      </c>
      <c r="K99" s="33">
        <f t="shared" si="3"/>
        <v>789373133</v>
      </c>
      <c r="L99" s="25">
        <v>456154</v>
      </c>
      <c r="M99" s="25"/>
      <c r="N99" s="25">
        <v>11014054779</v>
      </c>
      <c r="O99" s="25"/>
      <c r="P99" s="25">
        <v>-10224681646</v>
      </c>
      <c r="Q99" s="25"/>
      <c r="R99" s="25">
        <f t="shared" si="4"/>
        <v>789373133</v>
      </c>
      <c r="T99" s="31">
        <v>23246915508</v>
      </c>
      <c r="U99" s="32">
        <f t="shared" si="5"/>
        <v>1268833744</v>
      </c>
    </row>
    <row r="100" spans="2:21">
      <c r="B100" t="s">
        <v>468</v>
      </c>
      <c r="C100" s="289" t="s">
        <v>90</v>
      </c>
      <c r="E100" s="25">
        <v>14638956</v>
      </c>
      <c r="F100" s="25"/>
      <c r="G100" s="25">
        <v>68466474071</v>
      </c>
      <c r="H100" s="25"/>
      <c r="I100" s="25">
        <v>-61920787465</v>
      </c>
      <c r="J100" s="25">
        <v>109721513739</v>
      </c>
      <c r="K100" s="33">
        <f t="shared" si="3"/>
        <v>6545686606</v>
      </c>
      <c r="L100" s="25">
        <v>14638956</v>
      </c>
      <c r="M100" s="25"/>
      <c r="N100" s="25">
        <v>68466474071</v>
      </c>
      <c r="O100" s="25"/>
      <c r="P100" s="25">
        <v>-84852464380</v>
      </c>
      <c r="Q100" s="25"/>
      <c r="R100" s="25">
        <f t="shared" si="4"/>
        <v>-16385990309</v>
      </c>
      <c r="T100" s="31">
        <v>4992802596</v>
      </c>
      <c r="U100" s="32">
        <f t="shared" si="5"/>
        <v>3804087426</v>
      </c>
    </row>
    <row r="101" spans="2:21">
      <c r="B101" t="s">
        <v>320</v>
      </c>
      <c r="C101" s="289" t="s">
        <v>204</v>
      </c>
      <c r="E101" s="25">
        <v>4311713</v>
      </c>
      <c r="F101" s="25"/>
      <c r="G101" s="25">
        <v>123824224512</v>
      </c>
      <c r="H101" s="25"/>
      <c r="I101" s="25">
        <v>-114519023758</v>
      </c>
      <c r="J101" s="25">
        <v>39542164645</v>
      </c>
      <c r="K101" s="33">
        <f t="shared" si="3"/>
        <v>9305200754</v>
      </c>
      <c r="L101" s="25">
        <v>4311713</v>
      </c>
      <c r="M101" s="25"/>
      <c r="N101" s="25">
        <v>123824224512</v>
      </c>
      <c r="O101" s="25"/>
      <c r="P101" s="25">
        <v>-101846142748</v>
      </c>
      <c r="Q101" s="25"/>
      <c r="R101" s="25">
        <f t="shared" si="4"/>
        <v>21978081764</v>
      </c>
      <c r="T101" s="31">
        <v>4232133753</v>
      </c>
      <c r="U101" s="32">
        <f t="shared" si="5"/>
        <v>9409325503</v>
      </c>
    </row>
    <row r="102" spans="2:21">
      <c r="B102" t="s">
        <v>321</v>
      </c>
      <c r="C102" s="289" t="s">
        <v>137</v>
      </c>
      <c r="E102" s="25">
        <v>11209114</v>
      </c>
      <c r="F102" s="25"/>
      <c r="G102" s="25">
        <v>54709281084</v>
      </c>
      <c r="H102" s="25"/>
      <c r="I102" s="25">
        <v>-45942887085</v>
      </c>
      <c r="J102" s="25">
        <v>52765841063</v>
      </c>
      <c r="K102" s="33">
        <f t="shared" si="3"/>
        <v>8766393999</v>
      </c>
      <c r="L102" s="25">
        <v>11209114</v>
      </c>
      <c r="M102" s="25"/>
      <c r="N102" s="25">
        <v>54709281084</v>
      </c>
      <c r="O102" s="25"/>
      <c r="P102" s="25">
        <v>-53520565914</v>
      </c>
      <c r="Q102" s="25"/>
      <c r="R102" s="25">
        <f t="shared" si="4"/>
        <v>1188715170</v>
      </c>
      <c r="T102" s="31">
        <v>0</v>
      </c>
      <c r="U102" s="32">
        <f t="shared" ref="U102:U133" si="6">T102-R105</f>
        <v>11916694329</v>
      </c>
    </row>
    <row r="103" spans="2:21">
      <c r="B103" t="s">
        <v>322</v>
      </c>
      <c r="C103" s="289" t="s">
        <v>197</v>
      </c>
      <c r="E103" s="25">
        <v>8805321</v>
      </c>
      <c r="F103" s="25"/>
      <c r="G103" s="25">
        <v>59519919516</v>
      </c>
      <c r="H103" s="25"/>
      <c r="I103" s="25">
        <v>-57951536625</v>
      </c>
      <c r="J103" s="25">
        <v>54748745744</v>
      </c>
      <c r="K103" s="33">
        <f t="shared" si="3"/>
        <v>1568382891</v>
      </c>
      <c r="L103" s="25">
        <v>8805321</v>
      </c>
      <c r="M103" s="25"/>
      <c r="N103" s="25">
        <v>59519919516</v>
      </c>
      <c r="O103" s="25"/>
      <c r="P103" s="25">
        <v>-64697111266</v>
      </c>
      <c r="Q103" s="25"/>
      <c r="R103" s="25">
        <f t="shared" si="4"/>
        <v>-5177191750</v>
      </c>
      <c r="T103" s="31">
        <v>23388354926</v>
      </c>
      <c r="U103" s="32">
        <f t="shared" si="6"/>
        <v>21204369001</v>
      </c>
    </row>
    <row r="104" spans="2:21">
      <c r="B104" t="s">
        <v>324</v>
      </c>
      <c r="C104" s="289" t="s">
        <v>478</v>
      </c>
      <c r="E104" s="25">
        <v>95617770</v>
      </c>
      <c r="F104" s="25"/>
      <c r="G104" s="25">
        <v>125274376749</v>
      </c>
      <c r="H104" s="25"/>
      <c r="I104" s="25">
        <v>-118180323403</v>
      </c>
      <c r="J104" s="25">
        <v>70006835596</v>
      </c>
      <c r="K104" s="33">
        <f t="shared" si="3"/>
        <v>7094053346</v>
      </c>
      <c r="L104" s="25">
        <v>95617770</v>
      </c>
      <c r="M104" s="25"/>
      <c r="N104" s="25">
        <v>125274376749</v>
      </c>
      <c r="O104" s="25"/>
      <c r="P104" s="25">
        <v>-123817147030</v>
      </c>
      <c r="Q104" s="25"/>
      <c r="R104" s="25">
        <f t="shared" si="4"/>
        <v>1457229719</v>
      </c>
      <c r="T104" s="31">
        <v>31917445760</v>
      </c>
      <c r="U104" s="32">
        <f t="shared" si="6"/>
        <v>30508463383</v>
      </c>
    </row>
    <row r="105" spans="2:21">
      <c r="B105" t="s">
        <v>326</v>
      </c>
      <c r="C105" s="289" t="s">
        <v>176</v>
      </c>
      <c r="E105" s="1">
        <v>47050904</v>
      </c>
      <c r="F105" s="25"/>
      <c r="G105" s="25">
        <v>56358996104</v>
      </c>
      <c r="H105" s="25"/>
      <c r="I105" s="25">
        <v>-68275690433</v>
      </c>
      <c r="J105" s="25">
        <v>64499360964</v>
      </c>
      <c r="K105" s="33">
        <f t="shared" si="3"/>
        <v>-11916694329</v>
      </c>
      <c r="L105" s="25">
        <v>47050904</v>
      </c>
      <c r="M105" s="25"/>
      <c r="N105" s="25">
        <v>56358996104</v>
      </c>
      <c r="O105" s="25"/>
      <c r="P105" s="25">
        <v>-68275690433</v>
      </c>
      <c r="Q105" s="25"/>
      <c r="R105" s="25">
        <f t="shared" si="4"/>
        <v>-11916694329</v>
      </c>
      <c r="T105" s="31">
        <v>30219916938</v>
      </c>
      <c r="U105" s="32">
        <f t="shared" si="6"/>
        <v>28625365750</v>
      </c>
    </row>
    <row r="106" spans="2:21">
      <c r="B106" t="s">
        <v>327</v>
      </c>
      <c r="C106" s="289" t="s">
        <v>195</v>
      </c>
      <c r="E106" s="1">
        <v>14773650</v>
      </c>
      <c r="F106" s="25"/>
      <c r="G106" s="25">
        <v>77247028080</v>
      </c>
      <c r="H106" s="25"/>
      <c r="I106" s="25">
        <v>-71317784913</v>
      </c>
      <c r="J106" s="25">
        <v>-1011790411</v>
      </c>
      <c r="K106" s="33">
        <f t="shared" si="3"/>
        <v>5929243167</v>
      </c>
      <c r="L106" s="25">
        <v>14773650</v>
      </c>
      <c r="M106" s="25"/>
      <c r="N106" s="25">
        <v>77247028080</v>
      </c>
      <c r="O106" s="25"/>
      <c r="P106" s="25">
        <v>-75063042155</v>
      </c>
      <c r="Q106" s="25"/>
      <c r="R106" s="25">
        <f t="shared" si="4"/>
        <v>2183985925</v>
      </c>
      <c r="T106" s="31">
        <v>7096786041</v>
      </c>
      <c r="U106" s="32">
        <f t="shared" si="6"/>
        <v>14966578913</v>
      </c>
    </row>
    <row r="107" spans="2:21" s="140" customFormat="1">
      <c r="B107" s="144" t="s">
        <v>328</v>
      </c>
      <c r="C107" s="289" t="s">
        <v>488</v>
      </c>
      <c r="D107" s="280"/>
      <c r="E107" s="1">
        <v>0</v>
      </c>
      <c r="F107" s="25"/>
      <c r="G107" s="280">
        <v>0</v>
      </c>
      <c r="H107" s="25"/>
      <c r="I107" s="25">
        <v>0</v>
      </c>
      <c r="J107" s="25">
        <v>32613765873</v>
      </c>
      <c r="K107" s="33">
        <f t="shared" ref="K107:K138" si="7">G107+I107</f>
        <v>0</v>
      </c>
      <c r="L107" s="25">
        <v>0</v>
      </c>
      <c r="M107" s="25"/>
      <c r="N107" s="25">
        <v>0</v>
      </c>
      <c r="O107" s="25"/>
      <c r="P107" s="25">
        <v>1408982377</v>
      </c>
      <c r="Q107" s="25"/>
      <c r="R107" s="25">
        <f t="shared" si="4"/>
        <v>1408982377</v>
      </c>
      <c r="T107" s="140">
        <v>2902879678</v>
      </c>
      <c r="U107" s="141">
        <f t="shared" si="6"/>
        <v>3547485898</v>
      </c>
    </row>
    <row r="108" spans="2:21">
      <c r="B108" t="s">
        <v>452</v>
      </c>
      <c r="C108" s="289" t="s">
        <v>479</v>
      </c>
      <c r="E108" s="25">
        <v>12414839</v>
      </c>
      <c r="F108" s="25"/>
      <c r="G108" s="25">
        <v>54547090533</v>
      </c>
      <c r="H108" s="25"/>
      <c r="I108" s="25">
        <v>-46398933160</v>
      </c>
      <c r="J108" s="25">
        <v>54366514467</v>
      </c>
      <c r="K108" s="33">
        <f t="shared" si="7"/>
        <v>8148157373</v>
      </c>
      <c r="L108" s="25">
        <v>12414839</v>
      </c>
      <c r="M108" s="25"/>
      <c r="N108" s="25">
        <v>54547090533</v>
      </c>
      <c r="O108" s="25"/>
      <c r="P108" s="25">
        <v>-52952539345</v>
      </c>
      <c r="Q108" s="25"/>
      <c r="R108" s="25">
        <f t="shared" si="4"/>
        <v>1594551188</v>
      </c>
      <c r="T108" s="31">
        <v>1863061786</v>
      </c>
      <c r="U108" s="32">
        <f t="shared" si="6"/>
        <v>10345170769</v>
      </c>
    </row>
    <row r="109" spans="2:21">
      <c r="B109" t="s">
        <v>453</v>
      </c>
      <c r="C109" s="289" t="s">
        <v>152</v>
      </c>
      <c r="E109" s="25">
        <v>1839478</v>
      </c>
      <c r="F109" s="25"/>
      <c r="G109" s="25">
        <v>55697118412</v>
      </c>
      <c r="H109" s="25"/>
      <c r="I109" s="25">
        <v>-63000719776</v>
      </c>
      <c r="J109" s="25">
        <v>36511407202</v>
      </c>
      <c r="K109" s="33">
        <f t="shared" si="7"/>
        <v>-7303601364</v>
      </c>
      <c r="L109" s="25">
        <v>1839478</v>
      </c>
      <c r="M109" s="25"/>
      <c r="N109" s="25">
        <v>55697118412</v>
      </c>
      <c r="O109" s="25"/>
      <c r="P109" s="25">
        <v>-63566911284</v>
      </c>
      <c r="Q109" s="25"/>
      <c r="R109" s="25">
        <f t="shared" si="4"/>
        <v>-7869792872</v>
      </c>
      <c r="T109" s="31">
        <v>2843048096</v>
      </c>
      <c r="U109" s="32">
        <f t="shared" si="6"/>
        <v>2621126706</v>
      </c>
    </row>
    <row r="110" spans="2:21">
      <c r="B110" t="s">
        <v>329</v>
      </c>
      <c r="C110" s="289" t="s">
        <v>577</v>
      </c>
      <c r="E110" s="25">
        <v>16208813</v>
      </c>
      <c r="F110" s="25"/>
      <c r="G110" s="25">
        <v>29066716500</v>
      </c>
      <c r="H110" s="25"/>
      <c r="I110" s="25">
        <v>-29711322720</v>
      </c>
      <c r="J110" s="25">
        <v>22937075507</v>
      </c>
      <c r="K110" s="33">
        <f t="shared" si="7"/>
        <v>-644606220</v>
      </c>
      <c r="L110" s="25">
        <v>16208813</v>
      </c>
      <c r="M110" s="25"/>
      <c r="N110" s="25">
        <v>29066716500</v>
      </c>
      <c r="O110" s="25"/>
      <c r="P110" s="25">
        <v>-29711322720</v>
      </c>
      <c r="Q110" s="25"/>
      <c r="R110" s="25">
        <f t="shared" si="4"/>
        <v>-644606220</v>
      </c>
      <c r="T110" s="31">
        <v>9231200721</v>
      </c>
      <c r="U110" s="32">
        <f t="shared" si="6"/>
        <v>877336999</v>
      </c>
    </row>
    <row r="111" spans="2:21">
      <c r="B111" t="s">
        <v>454</v>
      </c>
      <c r="C111" s="289" t="s">
        <v>154</v>
      </c>
      <c r="E111" s="25">
        <v>10245084</v>
      </c>
      <c r="F111" s="25"/>
      <c r="G111" s="25">
        <v>51735358815</v>
      </c>
      <c r="H111" s="25"/>
      <c r="I111" s="25">
        <v>-44879716406</v>
      </c>
      <c r="J111" s="25">
        <v>61876173913</v>
      </c>
      <c r="K111" s="33">
        <f t="shared" si="7"/>
        <v>6855642409</v>
      </c>
      <c r="L111" s="25">
        <v>10245084</v>
      </c>
      <c r="M111" s="25"/>
      <c r="N111" s="25">
        <v>51735358815</v>
      </c>
      <c r="O111" s="25"/>
      <c r="P111" s="25">
        <v>-60217467798</v>
      </c>
      <c r="Q111" s="25"/>
      <c r="R111" s="25">
        <f t="shared" si="4"/>
        <v>-8482108983</v>
      </c>
      <c r="T111" s="31">
        <v>1150064640</v>
      </c>
      <c r="U111" s="32">
        <f t="shared" si="6"/>
        <v>16340850917</v>
      </c>
    </row>
    <row r="112" spans="2:21">
      <c r="B112" t="s">
        <v>330</v>
      </c>
      <c r="C112" s="289" t="s">
        <v>118</v>
      </c>
      <c r="E112" s="25">
        <v>2325392</v>
      </c>
      <c r="F112" s="25"/>
      <c r="G112" s="25">
        <v>29166830879</v>
      </c>
      <c r="H112" s="25"/>
      <c r="I112" s="25">
        <v>-19536119306</v>
      </c>
      <c r="J112" s="25">
        <v>44319115398</v>
      </c>
      <c r="K112" s="33">
        <f t="shared" si="7"/>
        <v>9630711573</v>
      </c>
      <c r="L112" s="25">
        <v>2325392</v>
      </c>
      <c r="M112" s="25"/>
      <c r="N112" s="25">
        <v>29166830879</v>
      </c>
      <c r="O112" s="25"/>
      <c r="P112" s="25">
        <v>-28944909489</v>
      </c>
      <c r="Q112" s="25"/>
      <c r="R112" s="25">
        <f t="shared" si="4"/>
        <v>221921390</v>
      </c>
      <c r="T112" s="31">
        <v>3194241364</v>
      </c>
      <c r="U112" s="32">
        <f t="shared" si="6"/>
        <v>2290193038</v>
      </c>
    </row>
    <row r="113" spans="2:21">
      <c r="B113" t="s">
        <v>331</v>
      </c>
      <c r="C113" s="289" t="s">
        <v>187</v>
      </c>
      <c r="E113" s="25">
        <v>2597340</v>
      </c>
      <c r="F113" s="25"/>
      <c r="G113" s="25">
        <v>59899751190</v>
      </c>
      <c r="H113" s="25"/>
      <c r="I113" s="25">
        <v>-56143648820</v>
      </c>
      <c r="J113" s="25">
        <v>49640748851</v>
      </c>
      <c r="K113" s="33">
        <f t="shared" si="7"/>
        <v>3756102370</v>
      </c>
      <c r="L113" s="25">
        <v>2597340</v>
      </c>
      <c r="M113" s="25"/>
      <c r="N113" s="25">
        <v>59899751190</v>
      </c>
      <c r="O113" s="25"/>
      <c r="P113" s="25">
        <v>-51545887468</v>
      </c>
      <c r="Q113" s="25"/>
      <c r="R113" s="25">
        <f t="shared" si="4"/>
        <v>8353863722</v>
      </c>
      <c r="T113" s="31">
        <v>-22135</v>
      </c>
      <c r="U113" s="32">
        <f t="shared" si="6"/>
        <v>38479981</v>
      </c>
    </row>
    <row r="114" spans="2:21">
      <c r="B114" t="s">
        <v>332</v>
      </c>
      <c r="C114" s="289" t="s">
        <v>489</v>
      </c>
      <c r="E114" s="25">
        <v>31609860</v>
      </c>
      <c r="F114" s="25"/>
      <c r="G114" s="25">
        <v>102874912087</v>
      </c>
      <c r="H114" s="25"/>
      <c r="I114" s="25">
        <v>-116168851353</v>
      </c>
      <c r="J114" s="25">
        <v>58045099</v>
      </c>
      <c r="K114" s="33">
        <f t="shared" si="7"/>
        <v>-13293939266</v>
      </c>
      <c r="L114" s="25">
        <v>31609860</v>
      </c>
      <c r="M114" s="25"/>
      <c r="N114" s="25">
        <v>102874912087</v>
      </c>
      <c r="O114" s="25"/>
      <c r="P114" s="25">
        <v>-118065698364</v>
      </c>
      <c r="Q114" s="25"/>
      <c r="R114" s="25">
        <f t="shared" si="4"/>
        <v>-15190786277</v>
      </c>
      <c r="T114" s="31">
        <v>8707169579</v>
      </c>
      <c r="U114" s="32">
        <f t="shared" si="6"/>
        <v>29470338625</v>
      </c>
    </row>
    <row r="115" spans="2:21">
      <c r="B115" t="s">
        <v>333</v>
      </c>
      <c r="C115" s="289" t="s">
        <v>120</v>
      </c>
      <c r="E115" s="25">
        <v>9779652</v>
      </c>
      <c r="F115" s="25"/>
      <c r="G115" s="25">
        <v>73883119340</v>
      </c>
      <c r="H115" s="25"/>
      <c r="I115" s="25">
        <v>-80695825875</v>
      </c>
      <c r="J115" s="25">
        <v>89709792918</v>
      </c>
      <c r="K115" s="33">
        <f t="shared" si="7"/>
        <v>-6812706535</v>
      </c>
      <c r="L115" s="25">
        <v>9779652</v>
      </c>
      <c r="M115" s="25"/>
      <c r="N115" s="25">
        <v>73883119340</v>
      </c>
      <c r="O115" s="25"/>
      <c r="P115" s="25">
        <v>-72979071014</v>
      </c>
      <c r="Q115" s="25"/>
      <c r="R115" s="25">
        <f t="shared" si="4"/>
        <v>904048326</v>
      </c>
      <c r="T115" s="31">
        <v>10429905032</v>
      </c>
      <c r="U115" s="32">
        <f t="shared" si="6"/>
        <v>7875969114</v>
      </c>
    </row>
    <row r="116" spans="2:21" s="140" customFormat="1">
      <c r="B116" s="144" t="s">
        <v>334</v>
      </c>
      <c r="C116" s="289" t="s">
        <v>480</v>
      </c>
      <c r="D116" s="280"/>
      <c r="E116" s="1">
        <v>0</v>
      </c>
      <c r="F116" s="25"/>
      <c r="G116" s="280">
        <v>0</v>
      </c>
      <c r="H116" s="25"/>
      <c r="I116" s="25">
        <v>0</v>
      </c>
      <c r="J116" s="25">
        <v>13549642476</v>
      </c>
      <c r="K116" s="33">
        <f t="shared" si="7"/>
        <v>0</v>
      </c>
      <c r="L116" s="25">
        <v>0</v>
      </c>
      <c r="M116" s="25"/>
      <c r="N116" s="25">
        <v>0</v>
      </c>
      <c r="O116" s="25"/>
      <c r="P116" s="25">
        <v>-38502116</v>
      </c>
      <c r="Q116" s="25"/>
      <c r="R116" s="25">
        <f t="shared" si="4"/>
        <v>-38502116</v>
      </c>
      <c r="T116" s="140">
        <v>5965767817</v>
      </c>
      <c r="U116" s="141">
        <f t="shared" si="6"/>
        <v>14449963095</v>
      </c>
    </row>
    <row r="117" spans="2:21">
      <c r="B117" t="s">
        <v>335</v>
      </c>
      <c r="C117" s="289" t="s">
        <v>151</v>
      </c>
      <c r="E117" s="25">
        <v>8867037</v>
      </c>
      <c r="F117" s="25"/>
      <c r="G117" s="25">
        <v>138824880551</v>
      </c>
      <c r="H117" s="25"/>
      <c r="I117" s="25">
        <v>-136314391995</v>
      </c>
      <c r="J117" s="25">
        <v>27599151449</v>
      </c>
      <c r="K117" s="33">
        <f t="shared" si="7"/>
        <v>2510488556</v>
      </c>
      <c r="L117" s="25">
        <v>8867037</v>
      </c>
      <c r="M117" s="25"/>
      <c r="N117" s="25">
        <v>138824880551</v>
      </c>
      <c r="O117" s="25"/>
      <c r="P117" s="25">
        <v>-159588049597</v>
      </c>
      <c r="Q117" s="25"/>
      <c r="R117" s="25">
        <f t="shared" si="4"/>
        <v>-20763169046</v>
      </c>
      <c r="T117" s="31">
        <v>3706081715</v>
      </c>
      <c r="U117" s="32">
        <f t="shared" si="6"/>
        <v>20293715482</v>
      </c>
    </row>
    <row r="118" spans="2:21">
      <c r="B118" t="s">
        <v>336</v>
      </c>
      <c r="C118" s="289" t="s">
        <v>150</v>
      </c>
      <c r="E118" s="25">
        <v>4001218</v>
      </c>
      <c r="F118" s="25"/>
      <c r="G118" s="25">
        <v>82690369557</v>
      </c>
      <c r="H118" s="25"/>
      <c r="I118" s="25">
        <v>-78836124062</v>
      </c>
      <c r="J118" s="25">
        <v>44850795263</v>
      </c>
      <c r="K118" s="33">
        <f t="shared" si="7"/>
        <v>3854245495</v>
      </c>
      <c r="L118" s="25">
        <v>4001218</v>
      </c>
      <c r="M118" s="25"/>
      <c r="N118" s="25">
        <v>82690369557</v>
      </c>
      <c r="O118" s="25"/>
      <c r="P118" s="25">
        <v>-80136433639</v>
      </c>
      <c r="Q118" s="25"/>
      <c r="R118" s="25">
        <f t="shared" si="4"/>
        <v>2553935918</v>
      </c>
      <c r="T118" s="31">
        <v>3073152581</v>
      </c>
      <c r="U118" s="32">
        <f t="shared" si="6"/>
        <v>6830043752</v>
      </c>
    </row>
    <row r="119" spans="2:21">
      <c r="B119" t="s">
        <v>337</v>
      </c>
      <c r="C119" s="289" t="s">
        <v>509</v>
      </c>
      <c r="E119" s="25">
        <v>3262836</v>
      </c>
      <c r="F119" s="25"/>
      <c r="G119" s="25">
        <v>32207181714</v>
      </c>
      <c r="H119" s="25"/>
      <c r="I119" s="25">
        <v>-29935372757</v>
      </c>
      <c r="J119" s="25">
        <v>45229195202</v>
      </c>
      <c r="K119" s="33">
        <f t="shared" si="7"/>
        <v>2271808957</v>
      </c>
      <c r="L119" s="25">
        <v>3262836</v>
      </c>
      <c r="M119" s="25"/>
      <c r="N119" s="25">
        <v>32207181714</v>
      </c>
      <c r="O119" s="25"/>
      <c r="P119" s="25">
        <v>-40691376992</v>
      </c>
      <c r="Q119" s="25"/>
      <c r="R119" s="25">
        <f t="shared" si="4"/>
        <v>-8484195278</v>
      </c>
      <c r="T119" s="31">
        <v>3397861016</v>
      </c>
      <c r="U119" s="32">
        <f t="shared" si="6"/>
        <v>5083825388</v>
      </c>
    </row>
    <row r="120" spans="2:21">
      <c r="B120" t="s">
        <v>338</v>
      </c>
      <c r="C120" s="289" t="s">
        <v>435</v>
      </c>
      <c r="E120" s="25">
        <v>10326418</v>
      </c>
      <c r="F120" s="25"/>
      <c r="G120" s="25">
        <v>62513702703</v>
      </c>
      <c r="H120" s="25"/>
      <c r="I120" s="25">
        <v>-53788311493</v>
      </c>
      <c r="J120" s="25">
        <v>27769625896</v>
      </c>
      <c r="K120" s="33">
        <f t="shared" si="7"/>
        <v>8725391210</v>
      </c>
      <c r="L120" s="25">
        <v>10326418</v>
      </c>
      <c r="M120" s="25"/>
      <c r="N120" s="25">
        <v>62513702703</v>
      </c>
      <c r="O120" s="25"/>
      <c r="P120" s="25">
        <v>-79101336470</v>
      </c>
      <c r="Q120" s="25"/>
      <c r="R120" s="25">
        <f t="shared" si="4"/>
        <v>-16587633767</v>
      </c>
      <c r="T120" s="31">
        <v>1204617412</v>
      </c>
      <c r="U120" s="32">
        <f t="shared" si="6"/>
        <v>1931183961</v>
      </c>
    </row>
    <row r="121" spans="2:21">
      <c r="B121" t="s">
        <v>339</v>
      </c>
      <c r="C121" s="289" t="s">
        <v>129</v>
      </c>
      <c r="E121" s="25">
        <v>5553979</v>
      </c>
      <c r="F121" s="25"/>
      <c r="G121" s="25">
        <v>39474669703</v>
      </c>
      <c r="H121" s="25"/>
      <c r="I121" s="25">
        <v>-37374506375</v>
      </c>
      <c r="J121" s="25">
        <v>71572261380</v>
      </c>
      <c r="K121" s="33">
        <f t="shared" si="7"/>
        <v>2100163328</v>
      </c>
      <c r="L121" s="25">
        <v>5553979</v>
      </c>
      <c r="M121" s="25"/>
      <c r="N121" s="25">
        <v>39474669703</v>
      </c>
      <c r="O121" s="25"/>
      <c r="P121" s="25">
        <v>-43231560874</v>
      </c>
      <c r="Q121" s="25"/>
      <c r="R121" s="25">
        <f t="shared" si="4"/>
        <v>-3756891171</v>
      </c>
      <c r="T121" s="31">
        <v>1632525615</v>
      </c>
      <c r="U121" s="32">
        <f t="shared" si="6"/>
        <v>4984911901</v>
      </c>
    </row>
    <row r="122" spans="2:21">
      <c r="B122" t="s">
        <v>340</v>
      </c>
      <c r="C122" s="289" t="s">
        <v>226</v>
      </c>
      <c r="E122" s="25">
        <v>5553233</v>
      </c>
      <c r="F122" s="25"/>
      <c r="G122" s="25">
        <v>31133878730</v>
      </c>
      <c r="H122" s="25"/>
      <c r="I122" s="25">
        <v>-27791163982</v>
      </c>
      <c r="J122" s="25">
        <v>2461912575</v>
      </c>
      <c r="K122" s="33">
        <f t="shared" si="7"/>
        <v>3342714748</v>
      </c>
      <c r="L122" s="25">
        <v>5553233</v>
      </c>
      <c r="M122" s="25"/>
      <c r="N122" s="25">
        <v>31133878730</v>
      </c>
      <c r="O122" s="25"/>
      <c r="P122" s="25">
        <v>-32819843102</v>
      </c>
      <c r="Q122" s="25"/>
      <c r="R122" s="25">
        <f t="shared" si="4"/>
        <v>-1685964372</v>
      </c>
      <c r="T122" s="31">
        <v>26684183</v>
      </c>
      <c r="U122" s="32">
        <f t="shared" si="6"/>
        <v>35948981</v>
      </c>
    </row>
    <row r="123" spans="2:21">
      <c r="B123" t="s">
        <v>341</v>
      </c>
      <c r="C123" s="289" t="s">
        <v>116</v>
      </c>
      <c r="E123" s="25">
        <v>2839581</v>
      </c>
      <c r="F123" s="25"/>
      <c r="G123" s="25">
        <v>49538130407</v>
      </c>
      <c r="H123" s="25"/>
      <c r="I123" s="25">
        <v>-51589956918</v>
      </c>
      <c r="J123" s="25">
        <v>6282212367</v>
      </c>
      <c r="K123" s="33">
        <f t="shared" si="7"/>
        <v>-2051826511</v>
      </c>
      <c r="L123" s="25">
        <v>2839581</v>
      </c>
      <c r="M123" s="25"/>
      <c r="N123" s="25">
        <v>49538130407</v>
      </c>
      <c r="O123" s="25"/>
      <c r="P123" s="25">
        <v>-50264696956</v>
      </c>
      <c r="Q123" s="25"/>
      <c r="R123" s="25">
        <f t="shared" si="4"/>
        <v>-726566549</v>
      </c>
      <c r="T123" s="31">
        <v>2997049437</v>
      </c>
      <c r="U123" s="32">
        <f t="shared" si="6"/>
        <v>2932616239</v>
      </c>
    </row>
    <row r="124" spans="2:21">
      <c r="B124" t="s">
        <v>342</v>
      </c>
      <c r="C124" s="289" t="s">
        <v>227</v>
      </c>
      <c r="E124" s="25">
        <v>1157870</v>
      </c>
      <c r="F124" s="25"/>
      <c r="G124" s="25">
        <v>35542283201</v>
      </c>
      <c r="H124" s="25"/>
      <c r="I124" s="25">
        <v>-33327665733</v>
      </c>
      <c r="J124" s="25">
        <v>231034288945</v>
      </c>
      <c r="K124" s="33">
        <f t="shared" si="7"/>
        <v>2214617468</v>
      </c>
      <c r="L124" s="25">
        <v>1157870</v>
      </c>
      <c r="M124" s="25"/>
      <c r="N124" s="25">
        <v>35542283201</v>
      </c>
      <c r="O124" s="25"/>
      <c r="P124" s="25">
        <v>-38894669487</v>
      </c>
      <c r="Q124" s="25"/>
      <c r="R124" s="25">
        <f t="shared" si="4"/>
        <v>-3352386286</v>
      </c>
      <c r="T124" s="31">
        <v>3793664224</v>
      </c>
      <c r="U124" s="32">
        <f t="shared" si="6"/>
        <v>-21220623641</v>
      </c>
    </row>
    <row r="125" spans="2:21">
      <c r="B125" t="s">
        <v>343</v>
      </c>
      <c r="C125" s="289" t="s">
        <v>117</v>
      </c>
      <c r="E125" s="25">
        <v>771176</v>
      </c>
      <c r="F125" s="25"/>
      <c r="G125" s="25">
        <v>11659795921</v>
      </c>
      <c r="H125" s="25"/>
      <c r="I125" s="25">
        <v>-11009947925</v>
      </c>
      <c r="J125" s="25">
        <v>15011006752</v>
      </c>
      <c r="K125" s="33">
        <f t="shared" si="7"/>
        <v>649847996</v>
      </c>
      <c r="L125" s="25">
        <v>771176</v>
      </c>
      <c r="M125" s="25"/>
      <c r="N125" s="25">
        <v>11659795921</v>
      </c>
      <c r="O125" s="25"/>
      <c r="P125" s="25">
        <v>-11669060719</v>
      </c>
      <c r="Q125" s="25"/>
      <c r="R125" s="25">
        <f t="shared" si="4"/>
        <v>-9264798</v>
      </c>
      <c r="T125" s="31">
        <v>2445561831</v>
      </c>
      <c r="U125" s="32">
        <f t="shared" si="6"/>
        <v>7833880426</v>
      </c>
    </row>
    <row r="126" spans="2:21">
      <c r="B126" t="s">
        <v>344</v>
      </c>
      <c r="C126" s="289" t="s">
        <v>578</v>
      </c>
      <c r="E126" s="25">
        <v>702135</v>
      </c>
      <c r="F126" s="25"/>
      <c r="G126" s="25">
        <v>30828773800</v>
      </c>
      <c r="H126" s="25"/>
      <c r="I126" s="25">
        <v>-30764340602</v>
      </c>
      <c r="J126" s="25">
        <v>60729936770</v>
      </c>
      <c r="K126" s="33">
        <f t="shared" si="7"/>
        <v>64433198</v>
      </c>
      <c r="L126" s="25">
        <v>702135</v>
      </c>
      <c r="M126" s="25"/>
      <c r="N126" s="25">
        <v>30828773800</v>
      </c>
      <c r="O126" s="25"/>
      <c r="P126" s="25">
        <v>-30764340602</v>
      </c>
      <c r="Q126" s="25"/>
      <c r="R126" s="25">
        <f t="shared" si="4"/>
        <v>64433198</v>
      </c>
      <c r="T126" s="31">
        <v>3939147950</v>
      </c>
      <c r="U126" s="32">
        <f t="shared" si="6"/>
        <v>12489729832</v>
      </c>
    </row>
    <row r="127" spans="2:21">
      <c r="B127" t="s">
        <v>345</v>
      </c>
      <c r="C127" s="289" t="s">
        <v>461</v>
      </c>
      <c r="E127" s="25">
        <v>12590449</v>
      </c>
      <c r="F127" s="25"/>
      <c r="G127" s="25">
        <v>303626899203</v>
      </c>
      <c r="H127" s="25"/>
      <c r="I127" s="25">
        <v>-253884880089</v>
      </c>
      <c r="J127" s="25">
        <v>27790896763</v>
      </c>
      <c r="K127" s="33">
        <f t="shared" si="7"/>
        <v>49742019114</v>
      </c>
      <c r="L127" s="25">
        <v>12590449</v>
      </c>
      <c r="M127" s="25"/>
      <c r="N127" s="25">
        <v>303626899203</v>
      </c>
      <c r="O127" s="25"/>
      <c r="P127" s="25">
        <v>-278612611338</v>
      </c>
      <c r="Q127" s="25"/>
      <c r="R127" s="25">
        <f t="shared" si="4"/>
        <v>25014287865</v>
      </c>
      <c r="T127" s="31">
        <v>1970703024</v>
      </c>
      <c r="U127" s="32">
        <f t="shared" si="6"/>
        <v>-2562006462</v>
      </c>
    </row>
    <row r="128" spans="2:21">
      <c r="B128" t="s">
        <v>346</v>
      </c>
      <c r="C128" s="289" t="s">
        <v>135</v>
      </c>
      <c r="E128" s="25">
        <v>3425111</v>
      </c>
      <c r="F128" s="25"/>
      <c r="G128" s="25">
        <v>19662324932</v>
      </c>
      <c r="H128" s="25"/>
      <c r="I128" s="25">
        <v>-19662324932</v>
      </c>
      <c r="J128" s="25">
        <v>68431213112</v>
      </c>
      <c r="K128" s="33">
        <f t="shared" si="7"/>
        <v>0</v>
      </c>
      <c r="L128" s="25">
        <v>3425111</v>
      </c>
      <c r="M128" s="25"/>
      <c r="N128" s="25">
        <v>19662324932</v>
      </c>
      <c r="O128" s="25"/>
      <c r="P128" s="25">
        <v>-25050643527</v>
      </c>
      <c r="Q128" s="25"/>
      <c r="R128" s="25">
        <f t="shared" si="4"/>
        <v>-5388318595</v>
      </c>
      <c r="T128" s="31">
        <v>4560397460</v>
      </c>
      <c r="U128" s="32">
        <f t="shared" si="6"/>
        <v>3667538481</v>
      </c>
    </row>
    <row r="129" spans="2:21">
      <c r="B129" t="s">
        <v>347</v>
      </c>
      <c r="C129" s="289" t="s">
        <v>189</v>
      </c>
      <c r="E129" s="25">
        <v>805238</v>
      </c>
      <c r="F129" s="25"/>
      <c r="G129" s="25">
        <v>65636640382</v>
      </c>
      <c r="H129" s="25"/>
      <c r="I129" s="25">
        <v>-62513998044</v>
      </c>
      <c r="J129" s="25">
        <v>70271564873</v>
      </c>
      <c r="K129" s="33">
        <f t="shared" si="7"/>
        <v>3122642338</v>
      </c>
      <c r="L129" s="25">
        <v>805238</v>
      </c>
      <c r="M129" s="25"/>
      <c r="N129" s="25">
        <v>65636640382</v>
      </c>
      <c r="O129" s="25"/>
      <c r="P129" s="25">
        <v>-74187222264</v>
      </c>
      <c r="Q129" s="25"/>
      <c r="R129" s="25">
        <f t="shared" si="4"/>
        <v>-8550581882</v>
      </c>
      <c r="T129" s="31">
        <v>11966035812</v>
      </c>
      <c r="U129" s="32">
        <f t="shared" si="6"/>
        <v>14909576363</v>
      </c>
    </row>
    <row r="130" spans="2:21">
      <c r="B130" t="s">
        <v>348</v>
      </c>
      <c r="C130" s="289" t="s">
        <v>579</v>
      </c>
      <c r="E130" s="25">
        <v>364714</v>
      </c>
      <c r="F130" s="25"/>
      <c r="G130" s="25">
        <v>53022052939</v>
      </c>
      <c r="H130" s="25"/>
      <c r="I130" s="25">
        <v>-48489343453</v>
      </c>
      <c r="J130" s="25">
        <v>107945289580</v>
      </c>
      <c r="K130" s="33">
        <f t="shared" si="7"/>
        <v>4532709486</v>
      </c>
      <c r="L130" s="25">
        <v>364714</v>
      </c>
      <c r="M130" s="25"/>
      <c r="N130" s="25">
        <v>53022052939</v>
      </c>
      <c r="O130" s="25"/>
      <c r="P130" s="25">
        <v>-48489343453</v>
      </c>
      <c r="Q130" s="25"/>
      <c r="R130" s="25">
        <f t="shared" si="4"/>
        <v>4532709486</v>
      </c>
      <c r="T130" s="31">
        <v>5232539256</v>
      </c>
      <c r="U130" s="32">
        <f t="shared" si="6"/>
        <v>10263635111</v>
      </c>
    </row>
    <row r="131" spans="2:21">
      <c r="B131" t="s">
        <v>349</v>
      </c>
      <c r="C131" s="289" t="s">
        <v>580</v>
      </c>
      <c r="E131" s="25">
        <v>650026</v>
      </c>
      <c r="F131" s="25"/>
      <c r="G131" s="25">
        <v>32146377683</v>
      </c>
      <c r="H131" s="25"/>
      <c r="I131" s="25">
        <v>-31253518704</v>
      </c>
      <c r="J131" s="25">
        <v>46719922710</v>
      </c>
      <c r="K131" s="33">
        <f t="shared" si="7"/>
        <v>892858979</v>
      </c>
      <c r="L131" s="25">
        <v>650026</v>
      </c>
      <c r="M131" s="25"/>
      <c r="N131" s="25">
        <v>32146377683</v>
      </c>
      <c r="O131" s="25"/>
      <c r="P131" s="25">
        <v>-31253518704</v>
      </c>
      <c r="Q131" s="25"/>
      <c r="R131" s="25">
        <f t="shared" si="4"/>
        <v>892858979</v>
      </c>
      <c r="T131" s="31">
        <v>1040691322</v>
      </c>
      <c r="U131" s="32">
        <f t="shared" si="6"/>
        <v>3436372744</v>
      </c>
    </row>
    <row r="132" spans="2:21">
      <c r="B132" t="s">
        <v>350</v>
      </c>
      <c r="C132" s="289" t="s">
        <v>490</v>
      </c>
      <c r="E132" s="25">
        <v>2673063</v>
      </c>
      <c r="F132" s="25"/>
      <c r="G132" s="25">
        <v>39538515137</v>
      </c>
      <c r="H132" s="25"/>
      <c r="I132" s="25">
        <v>-35364535203</v>
      </c>
      <c r="J132" s="25">
        <v>126704452149</v>
      </c>
      <c r="K132" s="33">
        <f t="shared" si="7"/>
        <v>4173979934</v>
      </c>
      <c r="L132" s="25">
        <v>2673063</v>
      </c>
      <c r="M132" s="25"/>
      <c r="N132" s="25">
        <v>39538515137</v>
      </c>
      <c r="O132" s="25"/>
      <c r="P132" s="25">
        <v>-42482055688</v>
      </c>
      <c r="Q132" s="25"/>
      <c r="R132" s="25">
        <f t="shared" si="4"/>
        <v>-2943540551</v>
      </c>
      <c r="T132" s="31">
        <v>62854882265</v>
      </c>
      <c r="U132" s="32">
        <f t="shared" si="6"/>
        <v>88886264308</v>
      </c>
    </row>
    <row r="133" spans="2:21">
      <c r="B133" t="s">
        <v>469</v>
      </c>
      <c r="C133" s="289" t="s">
        <v>491</v>
      </c>
      <c r="E133" s="25">
        <v>5373724</v>
      </c>
      <c r="F133" s="25"/>
      <c r="G133" s="25">
        <v>91183678344</v>
      </c>
      <c r="H133" s="25"/>
      <c r="I133" s="25">
        <v>-88016673194</v>
      </c>
      <c r="J133" s="25">
        <v>31669503637</v>
      </c>
      <c r="K133" s="33">
        <f t="shared" si="7"/>
        <v>3167005150</v>
      </c>
      <c r="L133" s="25">
        <v>5373724</v>
      </c>
      <c r="M133" s="25"/>
      <c r="N133" s="25">
        <v>91183678344</v>
      </c>
      <c r="O133" s="25"/>
      <c r="P133" s="25">
        <v>-96214774199</v>
      </c>
      <c r="Q133" s="25"/>
      <c r="R133" s="25">
        <f t="shared" si="4"/>
        <v>-5031095855</v>
      </c>
      <c r="T133" s="31">
        <v>1488502097</v>
      </c>
      <c r="U133" s="32">
        <f t="shared" si="6"/>
        <v>-5345652109</v>
      </c>
    </row>
    <row r="134" spans="2:21">
      <c r="B134" t="s">
        <v>352</v>
      </c>
      <c r="C134" s="289" t="s">
        <v>102</v>
      </c>
      <c r="E134" s="25">
        <v>1498100</v>
      </c>
      <c r="F134" s="25"/>
      <c r="G134" s="25">
        <v>43379997068</v>
      </c>
      <c r="H134" s="25"/>
      <c r="I134" s="25">
        <v>-33174622604</v>
      </c>
      <c r="J134" s="25">
        <v>59035674386</v>
      </c>
      <c r="K134" s="33">
        <f t="shared" si="7"/>
        <v>10205374464</v>
      </c>
      <c r="L134" s="25">
        <v>1498100</v>
      </c>
      <c r="M134" s="25"/>
      <c r="N134" s="25">
        <v>43379997068</v>
      </c>
      <c r="O134" s="25"/>
      <c r="P134" s="25">
        <v>-45775678490</v>
      </c>
      <c r="Q134" s="25"/>
      <c r="R134" s="25">
        <f t="shared" si="4"/>
        <v>-2395681422</v>
      </c>
      <c r="T134" s="31">
        <v>1</v>
      </c>
      <c r="U134" s="32">
        <f t="shared" ref="U134:U165" si="8">T134-R137</f>
        <v>2003006163</v>
      </c>
    </row>
    <row r="135" spans="2:21">
      <c r="B135" t="s">
        <v>353</v>
      </c>
      <c r="C135" s="289" t="s">
        <v>104</v>
      </c>
      <c r="E135" s="25">
        <v>4255769</v>
      </c>
      <c r="F135" s="25"/>
      <c r="G135" s="25">
        <v>146711908012</v>
      </c>
      <c r="H135" s="25"/>
      <c r="I135" s="25">
        <v>-121359893850</v>
      </c>
      <c r="J135" s="25">
        <v>22669704920</v>
      </c>
      <c r="K135" s="33">
        <f t="shared" si="7"/>
        <v>25352014162</v>
      </c>
      <c r="L135" s="25">
        <v>4255769</v>
      </c>
      <c r="M135" s="25"/>
      <c r="N135" s="25">
        <v>146711908012</v>
      </c>
      <c r="O135" s="25"/>
      <c r="P135" s="25">
        <v>-172743290055</v>
      </c>
      <c r="Q135" s="25"/>
      <c r="R135" s="25">
        <f t="shared" si="4"/>
        <v>-26031382043</v>
      </c>
      <c r="T135" s="31">
        <v>911642792</v>
      </c>
      <c r="U135" s="32">
        <f t="shared" si="8"/>
        <v>-1055314410</v>
      </c>
    </row>
    <row r="136" spans="2:21">
      <c r="B136" t="s">
        <v>354</v>
      </c>
      <c r="C136" s="289" t="s">
        <v>492</v>
      </c>
      <c r="E136" s="25">
        <v>1779401</v>
      </c>
      <c r="F136" s="25"/>
      <c r="G136" s="25">
        <v>55788379814</v>
      </c>
      <c r="H136" s="25"/>
      <c r="I136" s="25">
        <v>-48446932526</v>
      </c>
      <c r="J136" s="25">
        <v>47932289502</v>
      </c>
      <c r="K136" s="33">
        <f t="shared" si="7"/>
        <v>7341447288</v>
      </c>
      <c r="L136" s="25">
        <v>1779401</v>
      </c>
      <c r="M136" s="25"/>
      <c r="N136" s="25">
        <v>55788379814</v>
      </c>
      <c r="O136" s="25"/>
      <c r="P136" s="25">
        <v>-48954225608</v>
      </c>
      <c r="Q136" s="25"/>
      <c r="R136" s="25">
        <f t="shared" ref="R136:R199" si="9">N136+P136</f>
        <v>6834154206</v>
      </c>
      <c r="T136" s="31">
        <v>14552242122</v>
      </c>
      <c r="U136" s="32">
        <f t="shared" si="8"/>
        <v>11132844193</v>
      </c>
    </row>
    <row r="137" spans="2:21">
      <c r="B137" t="s">
        <v>355</v>
      </c>
      <c r="C137" s="289" t="s">
        <v>179</v>
      </c>
      <c r="E137" s="25">
        <v>6150234</v>
      </c>
      <c r="F137" s="25"/>
      <c r="G137" s="25">
        <v>149845319042</v>
      </c>
      <c r="H137" s="25"/>
      <c r="I137" s="25">
        <v>-133566076254</v>
      </c>
      <c r="J137" s="25">
        <v>23065327404</v>
      </c>
      <c r="K137" s="33">
        <f t="shared" si="7"/>
        <v>16279242788</v>
      </c>
      <c r="L137" s="25">
        <v>6150234</v>
      </c>
      <c r="M137" s="25"/>
      <c r="N137" s="25">
        <v>149845319042</v>
      </c>
      <c r="O137" s="25"/>
      <c r="P137" s="25">
        <v>-151848325204</v>
      </c>
      <c r="Q137" s="25"/>
      <c r="R137" s="25">
        <f t="shared" si="9"/>
        <v>-2003006162</v>
      </c>
      <c r="T137" s="31">
        <v>2468366115</v>
      </c>
      <c r="U137" s="32">
        <f t="shared" si="8"/>
        <v>4958142076</v>
      </c>
    </row>
    <row r="138" spans="2:21">
      <c r="B138" t="s">
        <v>356</v>
      </c>
      <c r="C138" s="289" t="s">
        <v>181</v>
      </c>
      <c r="E138" s="25">
        <v>603997</v>
      </c>
      <c r="F138" s="25"/>
      <c r="G138" s="25">
        <v>36864757579</v>
      </c>
      <c r="H138" s="25"/>
      <c r="I138" s="25">
        <v>-35038930411</v>
      </c>
      <c r="J138" s="25">
        <v>17862886341</v>
      </c>
      <c r="K138" s="33">
        <f t="shared" si="7"/>
        <v>1825827168</v>
      </c>
      <c r="L138" s="25">
        <v>603997</v>
      </c>
      <c r="M138" s="25"/>
      <c r="N138" s="25">
        <v>36864757579</v>
      </c>
      <c r="O138" s="25"/>
      <c r="P138" s="25">
        <v>-34897800377</v>
      </c>
      <c r="Q138" s="25"/>
      <c r="R138" s="25">
        <f t="shared" si="9"/>
        <v>1966957202</v>
      </c>
      <c r="T138" s="31">
        <v>-858970130</v>
      </c>
      <c r="U138" s="32">
        <f t="shared" si="8"/>
        <v>-23800754735</v>
      </c>
    </row>
    <row r="139" spans="2:21">
      <c r="B139" t="s">
        <v>357</v>
      </c>
      <c r="C139" s="289" t="s">
        <v>436</v>
      </c>
      <c r="E139" s="25">
        <v>1871812</v>
      </c>
      <c r="F139" s="25"/>
      <c r="G139" s="25">
        <v>52433813575</v>
      </c>
      <c r="H139" s="25"/>
      <c r="I139" s="25">
        <v>-49393584237</v>
      </c>
      <c r="J139" s="25">
        <v>2802854081</v>
      </c>
      <c r="K139" s="33">
        <f t="shared" ref="K139:K170" si="10">G139+I139</f>
        <v>3040229338</v>
      </c>
      <c r="L139" s="25">
        <v>1871812</v>
      </c>
      <c r="M139" s="25"/>
      <c r="N139" s="25">
        <v>52433813575</v>
      </c>
      <c r="O139" s="25"/>
      <c r="P139" s="25">
        <v>-49014415646</v>
      </c>
      <c r="Q139" s="25"/>
      <c r="R139" s="25">
        <f t="shared" si="9"/>
        <v>3419397929</v>
      </c>
      <c r="T139" s="31">
        <v>7754068725</v>
      </c>
      <c r="U139" s="32">
        <f t="shared" si="8"/>
        <v>8047386393</v>
      </c>
    </row>
    <row r="140" spans="2:21">
      <c r="B140" t="s">
        <v>358</v>
      </c>
      <c r="C140" s="289" t="s">
        <v>493</v>
      </c>
      <c r="E140" s="25">
        <v>2026259</v>
      </c>
      <c r="F140" s="25"/>
      <c r="G140" s="25">
        <v>31079148573</v>
      </c>
      <c r="H140" s="25"/>
      <c r="I140" s="25">
        <v>-27899832789</v>
      </c>
      <c r="J140" s="25">
        <v>21032166474</v>
      </c>
      <c r="K140" s="33">
        <f t="shared" si="10"/>
        <v>3179315784</v>
      </c>
      <c r="L140" s="25">
        <v>2026259</v>
      </c>
      <c r="M140" s="25"/>
      <c r="N140" s="25">
        <v>31079148573</v>
      </c>
      <c r="O140" s="25"/>
      <c r="P140" s="25">
        <v>-33568924534</v>
      </c>
      <c r="Q140" s="25"/>
      <c r="R140" s="25">
        <f t="shared" si="9"/>
        <v>-2489775961</v>
      </c>
      <c r="T140" s="31">
        <v>1841239029</v>
      </c>
      <c r="U140" s="32">
        <f t="shared" si="8"/>
        <v>12858890746</v>
      </c>
    </row>
    <row r="141" spans="2:21">
      <c r="B141" t="s">
        <v>359</v>
      </c>
      <c r="C141" s="289" t="s">
        <v>437</v>
      </c>
      <c r="E141" s="25">
        <v>1680791</v>
      </c>
      <c r="F141" s="25"/>
      <c r="G141" s="25">
        <v>55921351129</v>
      </c>
      <c r="H141" s="25"/>
      <c r="I141" s="25">
        <v>-55675824725</v>
      </c>
      <c r="J141" s="25">
        <v>50711790223</v>
      </c>
      <c r="K141" s="33">
        <f t="shared" si="10"/>
        <v>245526404</v>
      </c>
      <c r="L141" s="25">
        <v>1680791</v>
      </c>
      <c r="M141" s="25"/>
      <c r="N141" s="25">
        <v>55921351129</v>
      </c>
      <c r="O141" s="25"/>
      <c r="P141" s="25">
        <v>-32979566524</v>
      </c>
      <c r="Q141" s="25"/>
      <c r="R141" s="25">
        <f t="shared" si="9"/>
        <v>22941784605</v>
      </c>
      <c r="T141" s="31">
        <v>1653545434</v>
      </c>
      <c r="U141" s="32">
        <f t="shared" si="8"/>
        <v>1116169583</v>
      </c>
    </row>
    <row r="142" spans="2:21">
      <c r="B142" t="s">
        <v>455</v>
      </c>
      <c r="C142" s="289" t="s">
        <v>207</v>
      </c>
      <c r="E142" s="25">
        <v>3368780</v>
      </c>
      <c r="F142" s="25"/>
      <c r="G142" s="25">
        <v>28866102245</v>
      </c>
      <c r="H142" s="25"/>
      <c r="I142" s="25">
        <v>-26938909596</v>
      </c>
      <c r="J142" s="25">
        <v>34172206325</v>
      </c>
      <c r="K142" s="33">
        <f t="shared" si="10"/>
        <v>1927192649</v>
      </c>
      <c r="L142" s="25">
        <v>3368780</v>
      </c>
      <c r="M142" s="25"/>
      <c r="N142" s="25">
        <v>28866102245</v>
      </c>
      <c r="O142" s="25"/>
      <c r="P142" s="25">
        <v>-29159419913</v>
      </c>
      <c r="Q142" s="25"/>
      <c r="R142" s="25">
        <f t="shared" si="9"/>
        <v>-293317668</v>
      </c>
      <c r="T142" s="31">
        <v>166877981</v>
      </c>
      <c r="U142" s="32">
        <f t="shared" si="8"/>
        <v>2813407440</v>
      </c>
    </row>
    <row r="143" spans="2:21">
      <c r="B143" t="s">
        <v>360</v>
      </c>
      <c r="C143" s="289" t="s">
        <v>438</v>
      </c>
      <c r="E143" s="25">
        <v>7501663</v>
      </c>
      <c r="F143" s="25"/>
      <c r="G143" s="25">
        <v>21013905204</v>
      </c>
      <c r="H143" s="25"/>
      <c r="I143" s="25">
        <v>-20173381458</v>
      </c>
      <c r="J143" s="25">
        <v>54648009783</v>
      </c>
      <c r="K143" s="33">
        <f t="shared" si="10"/>
        <v>840523746</v>
      </c>
      <c r="L143" s="25">
        <v>7501663</v>
      </c>
      <c r="M143" s="25"/>
      <c r="N143" s="25">
        <v>21013905204</v>
      </c>
      <c r="O143" s="25"/>
      <c r="P143" s="25">
        <v>-32031556921</v>
      </c>
      <c r="Q143" s="25"/>
      <c r="R143" s="25">
        <f t="shared" si="9"/>
        <v>-11017651717</v>
      </c>
      <c r="T143" s="31">
        <v>7364231851</v>
      </c>
      <c r="U143" s="32">
        <f t="shared" si="8"/>
        <v>7047451227</v>
      </c>
    </row>
    <row r="144" spans="2:21">
      <c r="B144" t="s">
        <v>361</v>
      </c>
      <c r="C144" s="289" t="s">
        <v>510</v>
      </c>
      <c r="E144" s="25">
        <v>2634678</v>
      </c>
      <c r="F144" s="25"/>
      <c r="G144" s="25">
        <v>4350161769</v>
      </c>
      <c r="H144" s="25"/>
      <c r="I144" s="25">
        <v>-4487231528</v>
      </c>
      <c r="J144" s="25">
        <v>35262261123</v>
      </c>
      <c r="K144" s="33">
        <f t="shared" si="10"/>
        <v>-137069759</v>
      </c>
      <c r="L144" s="25">
        <v>2634678</v>
      </c>
      <c r="M144" s="25"/>
      <c r="N144" s="25">
        <v>4350161769</v>
      </c>
      <c r="O144" s="25"/>
      <c r="P144" s="25">
        <v>-3812785918</v>
      </c>
      <c r="Q144" s="25"/>
      <c r="R144" s="25">
        <f t="shared" si="9"/>
        <v>537375851</v>
      </c>
      <c r="T144" s="31">
        <v>6652870374</v>
      </c>
      <c r="U144" s="32">
        <f t="shared" si="8"/>
        <v>2748657251</v>
      </c>
    </row>
    <row r="145" spans="2:21">
      <c r="B145" t="s">
        <v>362</v>
      </c>
      <c r="C145" s="289" t="s">
        <v>221</v>
      </c>
      <c r="E145" s="25">
        <v>29333678</v>
      </c>
      <c r="F145" s="25"/>
      <c r="G145" s="25">
        <v>46508832476</v>
      </c>
      <c r="H145" s="25"/>
      <c r="I145" s="25">
        <v>-46423809631</v>
      </c>
      <c r="J145" s="25">
        <v>42820631900</v>
      </c>
      <c r="K145" s="33">
        <f t="shared" si="10"/>
        <v>85022845</v>
      </c>
      <c r="L145" s="25">
        <v>29333678</v>
      </c>
      <c r="M145" s="25"/>
      <c r="N145" s="25">
        <v>46508832476</v>
      </c>
      <c r="O145" s="25"/>
      <c r="P145" s="25">
        <v>-49155361935</v>
      </c>
      <c r="Q145" s="25"/>
      <c r="R145" s="25">
        <f t="shared" si="9"/>
        <v>-2646529459</v>
      </c>
      <c r="T145" s="31">
        <v>1823660787</v>
      </c>
      <c r="U145" s="32">
        <f t="shared" si="8"/>
        <v>15559190499</v>
      </c>
    </row>
    <row r="146" spans="2:21">
      <c r="B146" t="s">
        <v>363</v>
      </c>
      <c r="C146" s="289" t="s">
        <v>209</v>
      </c>
      <c r="E146" s="25">
        <v>6807932</v>
      </c>
      <c r="F146" s="25"/>
      <c r="G146" s="25">
        <v>36950139437</v>
      </c>
      <c r="H146" s="25"/>
      <c r="I146" s="25">
        <v>-35001152466</v>
      </c>
      <c r="J146" s="25">
        <v>24160353058</v>
      </c>
      <c r="K146" s="33">
        <f t="shared" si="10"/>
        <v>1948986971</v>
      </c>
      <c r="L146" s="25">
        <v>6807932</v>
      </c>
      <c r="M146" s="25"/>
      <c r="N146" s="25">
        <v>36950139437</v>
      </c>
      <c r="O146" s="25"/>
      <c r="P146" s="25">
        <v>-36633358813</v>
      </c>
      <c r="Q146" s="25"/>
      <c r="R146" s="25">
        <f t="shared" si="9"/>
        <v>316780624</v>
      </c>
      <c r="T146" s="31">
        <v>3760748044</v>
      </c>
      <c r="U146" s="32">
        <f t="shared" si="8"/>
        <v>8382422139</v>
      </c>
    </row>
    <row r="147" spans="2:21">
      <c r="B147" t="s">
        <v>364</v>
      </c>
      <c r="C147" s="289" t="s">
        <v>188</v>
      </c>
      <c r="E147" s="25">
        <v>1423444</v>
      </c>
      <c r="F147" s="25"/>
      <c r="G147" s="25">
        <v>44430199560</v>
      </c>
      <c r="H147" s="25"/>
      <c r="I147" s="25">
        <v>-38058709671</v>
      </c>
      <c r="J147" s="25">
        <v>38975543742</v>
      </c>
      <c r="K147" s="33">
        <f t="shared" si="10"/>
        <v>6371489889</v>
      </c>
      <c r="L147" s="25">
        <v>1423444</v>
      </c>
      <c r="M147" s="25"/>
      <c r="N147" s="25">
        <v>44430199560</v>
      </c>
      <c r="O147" s="25"/>
      <c r="P147" s="25">
        <v>-40525986437</v>
      </c>
      <c r="Q147" s="25"/>
      <c r="R147" s="25">
        <f t="shared" si="9"/>
        <v>3904213123</v>
      </c>
      <c r="T147" s="31">
        <v>3284291861</v>
      </c>
      <c r="U147" s="32">
        <f t="shared" si="8"/>
        <v>7142440625</v>
      </c>
    </row>
    <row r="148" spans="2:21">
      <c r="B148" t="s">
        <v>365</v>
      </c>
      <c r="C148" s="289" t="s">
        <v>511</v>
      </c>
      <c r="E148" s="25">
        <v>2000000</v>
      </c>
      <c r="F148" s="25"/>
      <c r="G148" s="25">
        <v>66601350000</v>
      </c>
      <c r="H148" s="25"/>
      <c r="I148" s="25">
        <v>-66601350000</v>
      </c>
      <c r="J148" s="25">
        <v>30287139066</v>
      </c>
      <c r="K148" s="33">
        <f t="shared" si="10"/>
        <v>0</v>
      </c>
      <c r="L148" s="25">
        <v>2000000</v>
      </c>
      <c r="M148" s="25"/>
      <c r="N148" s="25">
        <v>66601350000</v>
      </c>
      <c r="O148" s="25"/>
      <c r="P148" s="25">
        <v>-80336879712</v>
      </c>
      <c r="Q148" s="25"/>
      <c r="R148" s="25">
        <f t="shared" si="9"/>
        <v>-13735529712</v>
      </c>
      <c r="T148" s="31">
        <v>5142001867</v>
      </c>
      <c r="U148" s="32">
        <f t="shared" si="8"/>
        <v>6226603693</v>
      </c>
    </row>
    <row r="149" spans="2:21">
      <c r="B149" t="s">
        <v>366</v>
      </c>
      <c r="C149" s="289" t="s">
        <v>157</v>
      </c>
      <c r="E149" s="25">
        <v>1855900</v>
      </c>
      <c r="F149" s="25"/>
      <c r="G149" s="25">
        <v>37764230878</v>
      </c>
      <c r="H149" s="25"/>
      <c r="I149" s="25">
        <v>-34998644499</v>
      </c>
      <c r="J149" s="25">
        <v>39033926048</v>
      </c>
      <c r="K149" s="33">
        <f t="shared" si="10"/>
        <v>2765586379</v>
      </c>
      <c r="L149" s="25">
        <v>1855900</v>
      </c>
      <c r="M149" s="25"/>
      <c r="N149" s="25">
        <v>37764230878</v>
      </c>
      <c r="O149" s="25"/>
      <c r="P149" s="25">
        <v>-42385904973</v>
      </c>
      <c r="Q149" s="25"/>
      <c r="R149" s="25">
        <f t="shared" si="9"/>
        <v>-4621674095</v>
      </c>
      <c r="T149" s="31">
        <v>4809766840</v>
      </c>
      <c r="U149" s="32">
        <f t="shared" si="8"/>
        <v>14306669184</v>
      </c>
    </row>
    <row r="150" spans="2:21">
      <c r="B150" t="s">
        <v>367</v>
      </c>
      <c r="C150" s="289" t="s">
        <v>162</v>
      </c>
      <c r="E150" s="25">
        <v>8804172</v>
      </c>
      <c r="F150" s="25"/>
      <c r="G150" s="25">
        <v>59949742162</v>
      </c>
      <c r="H150" s="25"/>
      <c r="I150" s="25">
        <v>-48068714660</v>
      </c>
      <c r="J150" s="25">
        <v>4222452778</v>
      </c>
      <c r="K150" s="33">
        <f t="shared" si="10"/>
        <v>11881027502</v>
      </c>
      <c r="L150" s="25">
        <v>8804172</v>
      </c>
      <c r="M150" s="25"/>
      <c r="N150" s="25">
        <v>59949742162</v>
      </c>
      <c r="O150" s="25"/>
      <c r="P150" s="25">
        <v>-63807890926</v>
      </c>
      <c r="Q150" s="25"/>
      <c r="R150" s="25">
        <f t="shared" si="9"/>
        <v>-3858148764</v>
      </c>
      <c r="T150" s="31">
        <v>30643430157</v>
      </c>
      <c r="U150" s="32">
        <f t="shared" si="8"/>
        <v>35404238339</v>
      </c>
    </row>
    <row r="151" spans="2:21">
      <c r="B151" t="s">
        <v>368</v>
      </c>
      <c r="C151" s="289" t="s">
        <v>139</v>
      </c>
      <c r="E151" s="25">
        <v>6722578</v>
      </c>
      <c r="F151" s="25"/>
      <c r="G151" s="25">
        <v>32878287015</v>
      </c>
      <c r="H151" s="25"/>
      <c r="I151" s="25">
        <v>-31486553746</v>
      </c>
      <c r="J151" s="25">
        <v>36352276528</v>
      </c>
      <c r="K151" s="33">
        <f t="shared" si="10"/>
        <v>1391733269</v>
      </c>
      <c r="L151" s="25">
        <v>6722578</v>
      </c>
      <c r="M151" s="25"/>
      <c r="N151" s="25">
        <v>32878287015</v>
      </c>
      <c r="O151" s="25"/>
      <c r="P151" s="25">
        <v>-33962888841</v>
      </c>
      <c r="Q151" s="25"/>
      <c r="R151" s="25">
        <f t="shared" si="9"/>
        <v>-1084601826</v>
      </c>
      <c r="T151" s="31">
        <v>871822777</v>
      </c>
      <c r="U151" s="32">
        <f t="shared" si="8"/>
        <v>-5940778437</v>
      </c>
    </row>
    <row r="152" spans="2:21">
      <c r="B152" t="s">
        <v>369</v>
      </c>
      <c r="C152" s="289" t="s">
        <v>512</v>
      </c>
      <c r="E152" s="25">
        <v>4348912</v>
      </c>
      <c r="F152" s="25"/>
      <c r="G152" s="25">
        <v>43230359739</v>
      </c>
      <c r="H152" s="25"/>
      <c r="I152" s="25">
        <v>-41283850914</v>
      </c>
      <c r="J152" s="25">
        <v>23788448126</v>
      </c>
      <c r="K152" s="33">
        <f t="shared" si="10"/>
        <v>1946508825</v>
      </c>
      <c r="L152" s="25">
        <v>4348912</v>
      </c>
      <c r="M152" s="25"/>
      <c r="N152" s="25">
        <v>43230359739</v>
      </c>
      <c r="O152" s="25"/>
      <c r="P152" s="25">
        <v>-52727262083</v>
      </c>
      <c r="Q152" s="25"/>
      <c r="R152" s="25">
        <f t="shared" si="9"/>
        <v>-9496902344</v>
      </c>
      <c r="T152" s="31">
        <v>1240280758</v>
      </c>
      <c r="U152" s="32">
        <f t="shared" si="8"/>
        <v>1603435310</v>
      </c>
    </row>
    <row r="153" spans="2:21">
      <c r="B153" t="s">
        <v>370</v>
      </c>
      <c r="C153" s="289" t="s">
        <v>201</v>
      </c>
      <c r="E153" s="25">
        <v>4047625</v>
      </c>
      <c r="F153" s="25"/>
      <c r="G153" s="25">
        <v>32912570546</v>
      </c>
      <c r="H153" s="25"/>
      <c r="I153" s="25">
        <v>-32163434700</v>
      </c>
      <c r="J153" s="25">
        <v>9128487957</v>
      </c>
      <c r="K153" s="33">
        <f t="shared" si="10"/>
        <v>749135846</v>
      </c>
      <c r="L153" s="25">
        <v>4047625</v>
      </c>
      <c r="M153" s="25"/>
      <c r="N153" s="25">
        <v>32912570546</v>
      </c>
      <c r="O153" s="25"/>
      <c r="P153" s="25">
        <v>-37673378728</v>
      </c>
      <c r="Q153" s="25"/>
      <c r="R153" s="25">
        <f t="shared" si="9"/>
        <v>-4760808182</v>
      </c>
      <c r="T153" s="31">
        <v>-2409956499</v>
      </c>
      <c r="U153" s="32">
        <f t="shared" si="8"/>
        <v>13448228955</v>
      </c>
    </row>
    <row r="154" spans="2:21">
      <c r="B154" t="s">
        <v>371</v>
      </c>
      <c r="C154" s="289" t="s">
        <v>119</v>
      </c>
      <c r="E154" s="25">
        <v>1112704</v>
      </c>
      <c r="F154" s="25"/>
      <c r="G154" s="25">
        <v>32917042320</v>
      </c>
      <c r="H154" s="25"/>
      <c r="I154" s="25">
        <v>-31283464354</v>
      </c>
      <c r="J154" s="25">
        <v>22046273455</v>
      </c>
      <c r="K154" s="33">
        <f t="shared" si="10"/>
        <v>1633577966</v>
      </c>
      <c r="L154" s="25">
        <v>1112704</v>
      </c>
      <c r="M154" s="25"/>
      <c r="N154" s="25">
        <v>32917042320</v>
      </c>
      <c r="O154" s="25"/>
      <c r="P154" s="25">
        <v>-26104441106</v>
      </c>
      <c r="Q154" s="25"/>
      <c r="R154" s="25">
        <f t="shared" si="9"/>
        <v>6812601214</v>
      </c>
      <c r="T154" s="31">
        <v>-820710999</v>
      </c>
      <c r="U154" s="32">
        <f t="shared" si="8"/>
        <v>1647107906</v>
      </c>
    </row>
    <row r="155" spans="2:21">
      <c r="B155" t="s">
        <v>372</v>
      </c>
      <c r="C155" s="289" t="s">
        <v>546</v>
      </c>
      <c r="E155" s="25">
        <v>1359693</v>
      </c>
      <c r="F155" s="25"/>
      <c r="G155" s="25">
        <v>20557878998</v>
      </c>
      <c r="H155" s="25"/>
      <c r="I155" s="25">
        <v>-20522940690</v>
      </c>
      <c r="J155" s="25">
        <v>21448394218</v>
      </c>
      <c r="K155" s="33">
        <f t="shared" si="10"/>
        <v>34938308</v>
      </c>
      <c r="L155" s="25">
        <v>1359693</v>
      </c>
      <c r="M155" s="25"/>
      <c r="N155" s="25">
        <v>20557878998</v>
      </c>
      <c r="O155" s="25"/>
      <c r="P155" s="25">
        <v>-20921033550</v>
      </c>
      <c r="Q155" s="25"/>
      <c r="R155" s="25">
        <f t="shared" si="9"/>
        <v>-363154552</v>
      </c>
      <c r="T155" s="31">
        <v>3819003393</v>
      </c>
      <c r="U155" s="32">
        <f t="shared" si="8"/>
        <v>4661291467</v>
      </c>
    </row>
    <row r="156" spans="2:21">
      <c r="B156" t="s">
        <v>373</v>
      </c>
      <c r="C156" s="289" t="s">
        <v>103</v>
      </c>
      <c r="E156" s="25">
        <v>23011508</v>
      </c>
      <c r="F156" s="25"/>
      <c r="G156" s="25">
        <v>64620715418</v>
      </c>
      <c r="H156" s="25"/>
      <c r="I156" s="25">
        <v>-67046029826</v>
      </c>
      <c r="J156" s="25">
        <v>25027147334</v>
      </c>
      <c r="K156" s="33">
        <f t="shared" si="10"/>
        <v>-2425314408</v>
      </c>
      <c r="L156" s="25">
        <v>23011508</v>
      </c>
      <c r="M156" s="25"/>
      <c r="N156" s="25">
        <v>64620715418</v>
      </c>
      <c r="O156" s="25"/>
      <c r="P156" s="25">
        <v>-80478900872</v>
      </c>
      <c r="Q156" s="25"/>
      <c r="R156" s="25">
        <f t="shared" si="9"/>
        <v>-15858185454</v>
      </c>
      <c r="T156" s="31">
        <v>1096051853</v>
      </c>
      <c r="U156" s="32">
        <f t="shared" si="8"/>
        <v>1519911914</v>
      </c>
    </row>
    <row r="157" spans="2:21">
      <c r="B157" t="s">
        <v>374</v>
      </c>
      <c r="C157" s="289" t="s">
        <v>147</v>
      </c>
      <c r="E157" s="25">
        <v>3787526</v>
      </c>
      <c r="F157" s="25"/>
      <c r="G157" s="25">
        <v>29894022353</v>
      </c>
      <c r="H157" s="25"/>
      <c r="I157" s="25">
        <v>-29435463722</v>
      </c>
      <c r="J157" s="25">
        <v>62927778398</v>
      </c>
      <c r="K157" s="33">
        <f t="shared" si="10"/>
        <v>458558631</v>
      </c>
      <c r="L157" s="25">
        <v>3787526</v>
      </c>
      <c r="M157" s="25"/>
      <c r="N157" s="25">
        <v>29894022353</v>
      </c>
      <c r="O157" s="25"/>
      <c r="P157" s="25">
        <v>-32361841258</v>
      </c>
      <c r="Q157" s="25"/>
      <c r="R157" s="25">
        <f t="shared" si="9"/>
        <v>-2467818905</v>
      </c>
      <c r="T157" s="31">
        <v>4590228087</v>
      </c>
      <c r="U157" s="32">
        <f t="shared" si="8"/>
        <v>4635851370</v>
      </c>
    </row>
    <row r="158" spans="2:21">
      <c r="B158" t="s">
        <v>375</v>
      </c>
      <c r="C158" s="289" t="s">
        <v>581</v>
      </c>
      <c r="E158" s="25">
        <v>698291</v>
      </c>
      <c r="F158" s="25"/>
      <c r="G158" s="25">
        <v>25474797390</v>
      </c>
      <c r="H158" s="25"/>
      <c r="I158" s="25">
        <v>-26317085464</v>
      </c>
      <c r="J158" s="25">
        <v>14570955002</v>
      </c>
      <c r="K158" s="33">
        <f t="shared" si="10"/>
        <v>-842288074</v>
      </c>
      <c r="L158" s="25">
        <v>698291</v>
      </c>
      <c r="M158" s="25"/>
      <c r="N158" s="25">
        <v>25474797390</v>
      </c>
      <c r="O158" s="25"/>
      <c r="P158" s="25">
        <v>-26317085464</v>
      </c>
      <c r="Q158" s="25"/>
      <c r="R158" s="25">
        <f t="shared" si="9"/>
        <v>-842288074</v>
      </c>
      <c r="T158" s="31">
        <v>9195361625</v>
      </c>
      <c r="U158" s="32">
        <f t="shared" si="8"/>
        <v>13522811691</v>
      </c>
    </row>
    <row r="159" spans="2:21">
      <c r="B159" t="s">
        <v>376</v>
      </c>
      <c r="C159" s="289" t="s">
        <v>216</v>
      </c>
      <c r="E159" s="25">
        <v>3091784</v>
      </c>
      <c r="F159" s="25"/>
      <c r="G159" s="25">
        <v>17610512586</v>
      </c>
      <c r="H159" s="25"/>
      <c r="I159" s="25">
        <v>-14507312359</v>
      </c>
      <c r="J159" s="25">
        <v>54351549102</v>
      </c>
      <c r="K159" s="33">
        <f t="shared" si="10"/>
        <v>3103200227</v>
      </c>
      <c r="L159" s="25">
        <v>3091784</v>
      </c>
      <c r="M159" s="25"/>
      <c r="N159" s="25">
        <v>17610512586</v>
      </c>
      <c r="O159" s="25"/>
      <c r="P159" s="25">
        <v>-18034372647</v>
      </c>
      <c r="Q159" s="25"/>
      <c r="R159" s="25">
        <f t="shared" si="9"/>
        <v>-423860061</v>
      </c>
      <c r="T159" s="31">
        <v>-700861469</v>
      </c>
      <c r="U159" s="32">
        <f t="shared" si="8"/>
        <v>5961118251</v>
      </c>
    </row>
    <row r="160" spans="2:21">
      <c r="B160" t="s">
        <v>377</v>
      </c>
      <c r="C160" s="289" t="s">
        <v>547</v>
      </c>
      <c r="E160" s="25">
        <v>3925124</v>
      </c>
      <c r="F160" s="25"/>
      <c r="G160" s="25">
        <v>33399147029</v>
      </c>
      <c r="H160" s="25"/>
      <c r="I160" s="25">
        <v>-29142270328</v>
      </c>
      <c r="J160" s="25">
        <v>34177591648</v>
      </c>
      <c r="K160" s="33">
        <f t="shared" si="10"/>
        <v>4256876701</v>
      </c>
      <c r="L160" s="25">
        <v>3925124</v>
      </c>
      <c r="M160" s="25"/>
      <c r="N160" s="25">
        <v>33399147029</v>
      </c>
      <c r="O160" s="25"/>
      <c r="P160" s="25">
        <v>-33444770312</v>
      </c>
      <c r="Q160" s="25"/>
      <c r="R160" s="25">
        <f t="shared" si="9"/>
        <v>-45623283</v>
      </c>
      <c r="T160" s="31">
        <v>6189904022</v>
      </c>
      <c r="U160" s="32">
        <f t="shared" si="8"/>
        <v>15392309649</v>
      </c>
    </row>
    <row r="161" spans="2:21">
      <c r="B161" t="s">
        <v>378</v>
      </c>
      <c r="C161" s="289" t="s">
        <v>100</v>
      </c>
      <c r="E161" s="25">
        <v>2899895</v>
      </c>
      <c r="F161" s="25"/>
      <c r="G161" s="25">
        <v>28826406250</v>
      </c>
      <c r="H161" s="25"/>
      <c r="I161" s="25">
        <v>-26125342216</v>
      </c>
      <c r="J161" s="25">
        <v>37123974868</v>
      </c>
      <c r="K161" s="33">
        <f t="shared" si="10"/>
        <v>2701064034</v>
      </c>
      <c r="L161" s="25">
        <v>2899895</v>
      </c>
      <c r="M161" s="25"/>
      <c r="N161" s="25">
        <v>28826406250</v>
      </c>
      <c r="O161" s="25"/>
      <c r="P161" s="25">
        <v>-33153856316</v>
      </c>
      <c r="Q161" s="25"/>
      <c r="R161" s="25">
        <f t="shared" si="9"/>
        <v>-4327450066</v>
      </c>
      <c r="T161" s="31">
        <v>1672820080</v>
      </c>
      <c r="U161" s="32">
        <f t="shared" si="8"/>
        <v>292975285</v>
      </c>
    </row>
    <row r="162" spans="2:21">
      <c r="B162" t="s">
        <v>380</v>
      </c>
      <c r="C162" s="289" t="s">
        <v>98</v>
      </c>
      <c r="E162" s="25">
        <v>5920799</v>
      </c>
      <c r="F162" s="25"/>
      <c r="G162" s="25">
        <v>31134666605</v>
      </c>
      <c r="H162" s="25"/>
      <c r="I162" s="25">
        <v>-27693019294</v>
      </c>
      <c r="J162" s="25">
        <v>51537406445</v>
      </c>
      <c r="K162" s="33">
        <f t="shared" si="10"/>
        <v>3441647311</v>
      </c>
      <c r="L162" s="25">
        <v>5920799</v>
      </c>
      <c r="M162" s="25"/>
      <c r="N162" s="25">
        <v>31134666605</v>
      </c>
      <c r="O162" s="25"/>
      <c r="P162" s="25">
        <v>-37796646325</v>
      </c>
      <c r="Q162" s="25"/>
      <c r="R162" s="25">
        <f t="shared" si="9"/>
        <v>-6661979720</v>
      </c>
      <c r="T162" s="31">
        <v>816112077</v>
      </c>
      <c r="U162" s="32">
        <f t="shared" si="8"/>
        <v>8893275332</v>
      </c>
    </row>
    <row r="163" spans="2:21">
      <c r="B163" t="s">
        <v>381</v>
      </c>
      <c r="C163" s="289" t="s">
        <v>146</v>
      </c>
      <c r="E163" s="25">
        <v>9505865</v>
      </c>
      <c r="F163" s="25"/>
      <c r="G163" s="25">
        <v>76917343543</v>
      </c>
      <c r="H163" s="25"/>
      <c r="I163" s="25">
        <v>-72271856381</v>
      </c>
      <c r="J163" s="25">
        <v>39191159921</v>
      </c>
      <c r="K163" s="33">
        <f t="shared" si="10"/>
        <v>4645487162</v>
      </c>
      <c r="L163" s="25">
        <v>9505865</v>
      </c>
      <c r="M163" s="25"/>
      <c r="N163" s="25">
        <v>76917343543</v>
      </c>
      <c r="O163" s="25"/>
      <c r="P163" s="25">
        <v>-86119749170</v>
      </c>
      <c r="Q163" s="25"/>
      <c r="R163" s="25">
        <f t="shared" si="9"/>
        <v>-9202405627</v>
      </c>
      <c r="T163" s="31">
        <v>9156222643</v>
      </c>
      <c r="U163" s="32">
        <f t="shared" si="8"/>
        <v>9899145220</v>
      </c>
    </row>
    <row r="164" spans="2:21">
      <c r="B164" t="s">
        <v>382</v>
      </c>
      <c r="C164" s="289" t="s">
        <v>156</v>
      </c>
      <c r="E164" s="25">
        <v>814328</v>
      </c>
      <c r="F164" s="25"/>
      <c r="G164" s="25">
        <v>19346637689</v>
      </c>
      <c r="H164" s="25"/>
      <c r="I164" s="25">
        <v>-18401203880</v>
      </c>
      <c r="J164" s="25">
        <v>170780618063</v>
      </c>
      <c r="K164" s="33">
        <f t="shared" si="10"/>
        <v>945433809</v>
      </c>
      <c r="L164" s="25">
        <v>814328</v>
      </c>
      <c r="M164" s="25"/>
      <c r="N164" s="25">
        <v>19346637689</v>
      </c>
      <c r="O164" s="25"/>
      <c r="P164" s="25">
        <v>-17966792894</v>
      </c>
      <c r="Q164" s="25"/>
      <c r="R164" s="25">
        <f t="shared" si="9"/>
        <v>1379844795</v>
      </c>
      <c r="T164" s="31">
        <v>292195066</v>
      </c>
      <c r="U164" s="32">
        <f t="shared" si="8"/>
        <v>-3699702865</v>
      </c>
    </row>
    <row r="165" spans="2:21">
      <c r="B165" t="s">
        <v>383</v>
      </c>
      <c r="C165" s="289" t="s">
        <v>225</v>
      </c>
      <c r="E165" s="25">
        <v>4739161</v>
      </c>
      <c r="F165" s="25"/>
      <c r="G165" s="25">
        <v>65717933745</v>
      </c>
      <c r="H165" s="25"/>
      <c r="I165" s="25">
        <v>-56314536614</v>
      </c>
      <c r="J165" s="25">
        <v>18057821350</v>
      </c>
      <c r="K165" s="33">
        <f t="shared" si="10"/>
        <v>9403397131</v>
      </c>
      <c r="L165" s="25">
        <v>4739161</v>
      </c>
      <c r="M165" s="25"/>
      <c r="N165" s="25">
        <v>65717933745</v>
      </c>
      <c r="O165" s="25"/>
      <c r="P165" s="25">
        <v>-73795097000</v>
      </c>
      <c r="Q165" s="25"/>
      <c r="R165" s="25">
        <f t="shared" si="9"/>
        <v>-8077163255</v>
      </c>
      <c r="T165" s="31">
        <v>4177927175</v>
      </c>
      <c r="U165" s="32">
        <f t="shared" si="8"/>
        <v>16947464732</v>
      </c>
    </row>
    <row r="166" spans="2:21">
      <c r="B166" t="s">
        <v>384</v>
      </c>
      <c r="C166" s="289" t="s">
        <v>191</v>
      </c>
      <c r="E166" s="25">
        <v>8128760</v>
      </c>
      <c r="F166" s="25"/>
      <c r="G166" s="25">
        <v>43391715127</v>
      </c>
      <c r="H166" s="25"/>
      <c r="I166" s="25">
        <v>-38477575021</v>
      </c>
      <c r="J166" s="25">
        <v>4657350179</v>
      </c>
      <c r="K166" s="33">
        <f t="shared" si="10"/>
        <v>4914140106</v>
      </c>
      <c r="L166" s="25">
        <v>8128760</v>
      </c>
      <c r="M166" s="25"/>
      <c r="N166" s="25">
        <v>43391715127</v>
      </c>
      <c r="O166" s="25"/>
      <c r="P166" s="25">
        <v>-44134637704</v>
      </c>
      <c r="Q166" s="25"/>
      <c r="R166" s="25">
        <f t="shared" si="9"/>
        <v>-742922577</v>
      </c>
      <c r="T166" s="31">
        <v>3760268461</v>
      </c>
      <c r="U166" s="32">
        <f t="shared" ref="U166:U185" si="11">T166-R169</f>
        <v>7475320379</v>
      </c>
    </row>
    <row r="167" spans="2:21">
      <c r="B167" t="s">
        <v>385</v>
      </c>
      <c r="C167" s="289" t="s">
        <v>198</v>
      </c>
      <c r="E167" s="25">
        <v>6484692</v>
      </c>
      <c r="F167" s="25"/>
      <c r="G167" s="25">
        <v>52858086280</v>
      </c>
      <c r="H167" s="25"/>
      <c r="I167" s="25">
        <v>-44971499325</v>
      </c>
      <c r="J167" s="25">
        <v>43618409682</v>
      </c>
      <c r="K167" s="33">
        <f t="shared" si="10"/>
        <v>7886586955</v>
      </c>
      <c r="L167" s="25">
        <v>6484692</v>
      </c>
      <c r="M167" s="25"/>
      <c r="N167" s="25">
        <v>52858086280</v>
      </c>
      <c r="O167" s="25"/>
      <c r="P167" s="25">
        <v>-48866188349</v>
      </c>
      <c r="Q167" s="25"/>
      <c r="R167" s="25">
        <f t="shared" si="9"/>
        <v>3991897931</v>
      </c>
      <c r="T167" s="31">
        <v>243990826</v>
      </c>
      <c r="U167" s="32">
        <f t="shared" si="11"/>
        <v>-2834912134</v>
      </c>
    </row>
    <row r="168" spans="2:21">
      <c r="B168" t="s">
        <v>386</v>
      </c>
      <c r="C168" s="289" t="s">
        <v>481</v>
      </c>
      <c r="E168" s="25">
        <v>4617649</v>
      </c>
      <c r="F168" s="25"/>
      <c r="G168" s="25">
        <v>69265725490</v>
      </c>
      <c r="H168" s="25"/>
      <c r="I168" s="25">
        <v>-67831703731</v>
      </c>
      <c r="J168" s="25">
        <v>3126644877</v>
      </c>
      <c r="K168" s="33">
        <f t="shared" si="10"/>
        <v>1434021759</v>
      </c>
      <c r="L168" s="25">
        <v>4617649</v>
      </c>
      <c r="M168" s="25"/>
      <c r="N168" s="25">
        <v>69265725490</v>
      </c>
      <c r="O168" s="25"/>
      <c r="P168" s="25">
        <v>-82035263047</v>
      </c>
      <c r="Q168" s="25"/>
      <c r="R168" s="25">
        <f t="shared" si="9"/>
        <v>-12769537557</v>
      </c>
      <c r="T168" s="31">
        <v>-886549599</v>
      </c>
      <c r="U168" s="32">
        <f t="shared" si="11"/>
        <v>-1182112790</v>
      </c>
    </row>
    <row r="169" spans="2:21">
      <c r="B169" t="s">
        <v>387</v>
      </c>
      <c r="C169" s="289" t="s">
        <v>99</v>
      </c>
      <c r="E169" s="25">
        <v>13344803</v>
      </c>
      <c r="F169" s="25"/>
      <c r="G169" s="25">
        <v>51098326282</v>
      </c>
      <c r="H169" s="25"/>
      <c r="I169" s="25">
        <v>-41609497347</v>
      </c>
      <c r="J169" s="25">
        <v>73246937949</v>
      </c>
      <c r="K169" s="33">
        <f t="shared" si="10"/>
        <v>9488828935</v>
      </c>
      <c r="L169" s="25">
        <v>13344803</v>
      </c>
      <c r="M169" s="25"/>
      <c r="N169" s="25">
        <v>51098326282</v>
      </c>
      <c r="O169" s="25"/>
      <c r="P169" s="25">
        <v>-54813378200</v>
      </c>
      <c r="Q169" s="25"/>
      <c r="R169" s="25">
        <f t="shared" si="9"/>
        <v>-3715051918</v>
      </c>
      <c r="T169" s="31">
        <v>4012322462</v>
      </c>
      <c r="U169" s="32">
        <f t="shared" si="11"/>
        <v>4954660417</v>
      </c>
    </row>
    <row r="170" spans="2:21">
      <c r="B170" t="s">
        <v>388</v>
      </c>
      <c r="C170" s="289" t="s">
        <v>114</v>
      </c>
      <c r="E170" s="25">
        <v>16668328</v>
      </c>
      <c r="F170" s="25"/>
      <c r="G170" s="25">
        <v>180603750790</v>
      </c>
      <c r="H170" s="25"/>
      <c r="I170" s="25">
        <v>-171325025980</v>
      </c>
      <c r="J170" s="25">
        <v>36972551396</v>
      </c>
      <c r="K170" s="33">
        <f t="shared" si="10"/>
        <v>9278724810</v>
      </c>
      <c r="L170" s="25">
        <v>16668328</v>
      </c>
      <c r="M170" s="25"/>
      <c r="N170" s="25">
        <v>180603750790</v>
      </c>
      <c r="O170" s="25"/>
      <c r="P170" s="25">
        <v>-177524847830</v>
      </c>
      <c r="Q170" s="25"/>
      <c r="R170" s="25">
        <f t="shared" si="9"/>
        <v>3078902960</v>
      </c>
      <c r="T170" s="31">
        <v>3050699002</v>
      </c>
      <c r="U170" s="32">
        <f t="shared" si="11"/>
        <v>12898549833</v>
      </c>
    </row>
    <row r="171" spans="2:21">
      <c r="B171" t="s">
        <v>389</v>
      </c>
      <c r="C171" s="289" t="s">
        <v>184</v>
      </c>
      <c r="E171" s="25">
        <v>5820204</v>
      </c>
      <c r="F171" s="25"/>
      <c r="G171" s="25">
        <v>32399213205</v>
      </c>
      <c r="H171" s="25"/>
      <c r="I171" s="25">
        <v>-29003884013</v>
      </c>
      <c r="J171" s="25">
        <v>49776574906</v>
      </c>
      <c r="K171" s="33">
        <f t="shared" ref="K171:K202" si="12">G171+I171</f>
        <v>3395329192</v>
      </c>
      <c r="L171" s="25">
        <v>5820204</v>
      </c>
      <c r="M171" s="25"/>
      <c r="N171" s="25">
        <v>32399213205</v>
      </c>
      <c r="O171" s="25"/>
      <c r="P171" s="25">
        <v>-32103650014</v>
      </c>
      <c r="Q171" s="25"/>
      <c r="R171" s="25">
        <f t="shared" si="9"/>
        <v>295563191</v>
      </c>
      <c r="T171" s="31">
        <v>2583967669</v>
      </c>
      <c r="U171" s="32">
        <f t="shared" si="11"/>
        <v>2245102457</v>
      </c>
    </row>
    <row r="172" spans="2:21">
      <c r="B172" t="s">
        <v>390</v>
      </c>
      <c r="C172" s="289" t="s">
        <v>132</v>
      </c>
      <c r="E172" s="25">
        <v>490485</v>
      </c>
      <c r="F172" s="25"/>
      <c r="G172" s="25">
        <v>5694778058</v>
      </c>
      <c r="H172" s="25"/>
      <c r="I172" s="25">
        <v>-5450952092</v>
      </c>
      <c r="J172" s="25">
        <v>23082864098</v>
      </c>
      <c r="K172" s="33">
        <f t="shared" si="12"/>
        <v>243825966</v>
      </c>
      <c r="L172" s="25">
        <v>490485</v>
      </c>
      <c r="M172" s="25"/>
      <c r="N172" s="25">
        <v>5694778058</v>
      </c>
      <c r="O172" s="25"/>
      <c r="P172" s="25">
        <v>-6637116013</v>
      </c>
      <c r="Q172" s="25"/>
      <c r="R172" s="25">
        <f t="shared" si="9"/>
        <v>-942337955</v>
      </c>
      <c r="T172" s="31">
        <v>4060256163</v>
      </c>
      <c r="U172" s="32">
        <f t="shared" si="11"/>
        <v>-6612723169</v>
      </c>
    </row>
    <row r="173" spans="2:21">
      <c r="B173" t="s">
        <v>391</v>
      </c>
      <c r="C173" s="289" t="s">
        <v>153</v>
      </c>
      <c r="E173" s="25">
        <v>10580048</v>
      </c>
      <c r="F173" s="25"/>
      <c r="G173" s="25">
        <v>62366383519</v>
      </c>
      <c r="H173" s="25"/>
      <c r="I173" s="25">
        <v>-53761866076</v>
      </c>
      <c r="J173" s="25">
        <v>10328633170</v>
      </c>
      <c r="K173" s="33">
        <f t="shared" si="12"/>
        <v>8604517443</v>
      </c>
      <c r="L173" s="25">
        <v>10580048</v>
      </c>
      <c r="M173" s="25"/>
      <c r="N173" s="25">
        <v>62366383519</v>
      </c>
      <c r="O173" s="25"/>
      <c r="P173" s="25">
        <v>-72214234350</v>
      </c>
      <c r="Q173" s="25"/>
      <c r="R173" s="25">
        <f t="shared" si="9"/>
        <v>-9847850831</v>
      </c>
      <c r="T173" s="31">
        <v>3481018169</v>
      </c>
      <c r="U173" s="32">
        <f t="shared" si="11"/>
        <v>993262989</v>
      </c>
    </row>
    <row r="174" spans="2:21">
      <c r="B174" t="s">
        <v>392</v>
      </c>
      <c r="C174" s="289" t="s">
        <v>234</v>
      </c>
      <c r="E174" s="25">
        <v>63923</v>
      </c>
      <c r="F174" s="25"/>
      <c r="G174" s="25">
        <v>9839580618</v>
      </c>
      <c r="H174" s="25"/>
      <c r="I174" s="25">
        <v>-8489549580</v>
      </c>
      <c r="J174" s="25">
        <v>46462185386</v>
      </c>
      <c r="K174" s="33">
        <f t="shared" si="12"/>
        <v>1350031038</v>
      </c>
      <c r="L174" s="25">
        <v>63923</v>
      </c>
      <c r="M174" s="25"/>
      <c r="N174" s="25">
        <v>9839580618</v>
      </c>
      <c r="O174" s="25"/>
      <c r="P174" s="25">
        <v>-9500715406</v>
      </c>
      <c r="Q174" s="25"/>
      <c r="R174" s="25">
        <f t="shared" si="9"/>
        <v>338865212</v>
      </c>
      <c r="T174" s="31">
        <v>12793471413</v>
      </c>
      <c r="U174" s="32">
        <f t="shared" si="11"/>
        <v>5224988745</v>
      </c>
    </row>
    <row r="175" spans="2:21">
      <c r="B175" t="s">
        <v>393</v>
      </c>
      <c r="C175" s="289" t="s">
        <v>212</v>
      </c>
      <c r="E175" s="25">
        <v>12847853</v>
      </c>
      <c r="F175" s="25"/>
      <c r="G175" s="25">
        <v>108556970337</v>
      </c>
      <c r="H175" s="25"/>
      <c r="I175" s="25">
        <v>-82468127280</v>
      </c>
      <c r="J175" s="25">
        <v>55693687805</v>
      </c>
      <c r="K175" s="33">
        <f t="shared" si="12"/>
        <v>26088843057</v>
      </c>
      <c r="L175" s="25">
        <v>12847853</v>
      </c>
      <c r="M175" s="25"/>
      <c r="N175" s="25">
        <v>108556970337</v>
      </c>
      <c r="O175" s="25"/>
      <c r="P175" s="25">
        <v>-97883991005</v>
      </c>
      <c r="Q175" s="25"/>
      <c r="R175" s="25">
        <f t="shared" si="9"/>
        <v>10672979332</v>
      </c>
      <c r="T175" s="31">
        <v>4132533832</v>
      </c>
      <c r="U175" s="32">
        <f t="shared" si="11"/>
        <v>8248931466</v>
      </c>
    </row>
    <row r="176" spans="2:21">
      <c r="B176" t="s">
        <v>394</v>
      </c>
      <c r="C176" s="289" t="s">
        <v>215</v>
      </c>
      <c r="E176" s="25">
        <v>6459833</v>
      </c>
      <c r="F176" s="25"/>
      <c r="G176" s="25">
        <v>57022005307</v>
      </c>
      <c r="H176" s="25"/>
      <c r="I176" s="25">
        <v>-45109011204</v>
      </c>
      <c r="J176" s="25">
        <v>51779912353</v>
      </c>
      <c r="K176" s="33">
        <f t="shared" si="12"/>
        <v>11912994103</v>
      </c>
      <c r="L176" s="25">
        <v>6459833</v>
      </c>
      <c r="M176" s="25"/>
      <c r="N176" s="25">
        <v>57022005307</v>
      </c>
      <c r="O176" s="25"/>
      <c r="P176" s="25">
        <v>-54534250127</v>
      </c>
      <c r="Q176" s="25"/>
      <c r="R176" s="25">
        <f t="shared" si="9"/>
        <v>2487755180</v>
      </c>
      <c r="T176" s="31">
        <v>-70284517</v>
      </c>
      <c r="U176" s="32">
        <f t="shared" si="11"/>
        <v>-317719394</v>
      </c>
    </row>
    <row r="177" spans="2:21">
      <c r="B177" t="s">
        <v>395</v>
      </c>
      <c r="C177" s="289" t="s">
        <v>199</v>
      </c>
      <c r="E177" s="25">
        <v>5654675</v>
      </c>
      <c r="F177" s="25"/>
      <c r="G177" s="25">
        <v>63461425134</v>
      </c>
      <c r="H177" s="25"/>
      <c r="I177" s="25">
        <v>-52693444141</v>
      </c>
      <c r="J177" s="25">
        <v>46002989822</v>
      </c>
      <c r="K177" s="33">
        <f t="shared" si="12"/>
        <v>10767980993</v>
      </c>
      <c r="L177" s="25">
        <v>5654675</v>
      </c>
      <c r="M177" s="25"/>
      <c r="N177" s="25">
        <v>63461425134</v>
      </c>
      <c r="O177" s="25"/>
      <c r="P177" s="25">
        <v>-55892942466</v>
      </c>
      <c r="Q177" s="25"/>
      <c r="R177" s="25">
        <f t="shared" si="9"/>
        <v>7568482668</v>
      </c>
      <c r="T177" s="31">
        <v>6717698203</v>
      </c>
      <c r="U177" s="32">
        <f t="shared" si="11"/>
        <v>10261830230</v>
      </c>
    </row>
    <row r="178" spans="2:21">
      <c r="B178" t="s">
        <v>457</v>
      </c>
      <c r="C178" s="289" t="s">
        <v>110</v>
      </c>
      <c r="E178" s="25">
        <v>7300186</v>
      </c>
      <c r="F178" s="25"/>
      <c r="G178" s="25">
        <v>25217205883</v>
      </c>
      <c r="H178" s="25"/>
      <c r="I178" s="25">
        <v>-22890113336</v>
      </c>
      <c r="J178" s="25">
        <v>56222780726</v>
      </c>
      <c r="K178" s="33">
        <f t="shared" si="12"/>
        <v>2327092547</v>
      </c>
      <c r="L178" s="25">
        <v>7300186</v>
      </c>
      <c r="M178" s="25"/>
      <c r="N178" s="25">
        <v>25217205883</v>
      </c>
      <c r="O178" s="25"/>
      <c r="P178" s="25">
        <v>-29333603517</v>
      </c>
      <c r="Q178" s="25"/>
      <c r="R178" s="25">
        <f t="shared" si="9"/>
        <v>-4116397634</v>
      </c>
      <c r="T178" s="31">
        <v>20798631970</v>
      </c>
      <c r="U178" s="32">
        <f t="shared" si="11"/>
        <v>16177837284</v>
      </c>
    </row>
    <row r="179" spans="2:21">
      <c r="B179" t="s">
        <v>396</v>
      </c>
      <c r="C179" s="289" t="s">
        <v>439</v>
      </c>
      <c r="E179" s="25">
        <v>1242813</v>
      </c>
      <c r="F179" s="25"/>
      <c r="G179" s="25">
        <v>36939006057</v>
      </c>
      <c r="H179" s="25"/>
      <c r="I179" s="25">
        <v>-36937197836</v>
      </c>
      <c r="J179" s="25">
        <v>136545932670</v>
      </c>
      <c r="K179" s="33">
        <f t="shared" si="12"/>
        <v>1808221</v>
      </c>
      <c r="L179" s="25">
        <v>1242813</v>
      </c>
      <c r="M179" s="25"/>
      <c r="N179" s="25">
        <v>36939006057</v>
      </c>
      <c r="O179" s="25"/>
      <c r="P179" s="25">
        <v>-36691571180</v>
      </c>
      <c r="Q179" s="25"/>
      <c r="R179" s="25">
        <f t="shared" si="9"/>
        <v>247434877</v>
      </c>
      <c r="T179" s="31">
        <v>4930219011</v>
      </c>
      <c r="U179" s="32">
        <f t="shared" si="11"/>
        <v>5136287066</v>
      </c>
    </row>
    <row r="180" spans="2:21">
      <c r="B180" t="s">
        <v>397</v>
      </c>
      <c r="C180" s="289" t="s">
        <v>155</v>
      </c>
      <c r="E180" s="25">
        <v>1242578</v>
      </c>
      <c r="F180" s="25"/>
      <c r="G180" s="25">
        <v>52161848232</v>
      </c>
      <c r="H180" s="25"/>
      <c r="I180" s="25">
        <v>-50264971323</v>
      </c>
      <c r="J180" s="25">
        <v>39662753848</v>
      </c>
      <c r="K180" s="33">
        <f t="shared" si="12"/>
        <v>1896876909</v>
      </c>
      <c r="L180" s="25">
        <v>1242578</v>
      </c>
      <c r="M180" s="25"/>
      <c r="N180" s="25">
        <v>52161848232</v>
      </c>
      <c r="O180" s="25"/>
      <c r="P180" s="25">
        <v>-55705980259</v>
      </c>
      <c r="Q180" s="25"/>
      <c r="R180" s="25">
        <f t="shared" si="9"/>
        <v>-3544132027</v>
      </c>
      <c r="T180" s="31">
        <v>2529666796</v>
      </c>
      <c r="U180" s="32">
        <f t="shared" si="11"/>
        <v>7653861273</v>
      </c>
    </row>
    <row r="181" spans="2:21">
      <c r="B181" t="s">
        <v>398</v>
      </c>
      <c r="C181" s="289" t="s">
        <v>158</v>
      </c>
      <c r="E181" s="25">
        <v>5381394</v>
      </c>
      <c r="F181" s="25"/>
      <c r="G181" s="25">
        <v>58950109261</v>
      </c>
      <c r="H181" s="25"/>
      <c r="I181" s="25">
        <v>-60672406214</v>
      </c>
      <c r="J181" s="25">
        <v>25377432000</v>
      </c>
      <c r="K181" s="33">
        <f t="shared" si="12"/>
        <v>-1722296953</v>
      </c>
      <c r="L181" s="25">
        <v>5381394</v>
      </c>
      <c r="M181" s="25"/>
      <c r="N181" s="25">
        <v>58950109261</v>
      </c>
      <c r="O181" s="25"/>
      <c r="P181" s="25">
        <v>-54329314575</v>
      </c>
      <c r="Q181" s="25"/>
      <c r="R181" s="25">
        <f t="shared" si="9"/>
        <v>4620794686</v>
      </c>
      <c r="T181" s="31">
        <v>8094414980</v>
      </c>
      <c r="U181" s="32">
        <f t="shared" si="11"/>
        <v>14103872394</v>
      </c>
    </row>
    <row r="182" spans="2:21">
      <c r="B182" t="s">
        <v>399</v>
      </c>
      <c r="C182" s="289" t="s">
        <v>93</v>
      </c>
      <c r="E182" s="25">
        <v>9034034</v>
      </c>
      <c r="F182" s="25"/>
      <c r="G182" s="25">
        <v>64658026786</v>
      </c>
      <c r="H182" s="25"/>
      <c r="I182" s="25">
        <v>-58603511825</v>
      </c>
      <c r="J182" s="25">
        <v>4862426088</v>
      </c>
      <c r="K182" s="33">
        <f t="shared" si="12"/>
        <v>6054514961</v>
      </c>
      <c r="L182" s="25">
        <v>9034034</v>
      </c>
      <c r="M182" s="25"/>
      <c r="N182" s="25">
        <v>64658026786</v>
      </c>
      <c r="O182" s="25"/>
      <c r="P182" s="25">
        <v>-64864094841</v>
      </c>
      <c r="Q182" s="25"/>
      <c r="R182" s="25">
        <f t="shared" si="9"/>
        <v>-206068055</v>
      </c>
      <c r="T182" s="31">
        <v>2176588604</v>
      </c>
      <c r="U182" s="32">
        <f t="shared" si="11"/>
        <v>28892654903</v>
      </c>
    </row>
    <row r="183" spans="2:21">
      <c r="B183" t="s">
        <v>458</v>
      </c>
      <c r="C183" s="289" t="s">
        <v>122</v>
      </c>
      <c r="E183" s="25">
        <v>908819</v>
      </c>
      <c r="F183" s="25"/>
      <c r="G183" s="25">
        <v>56165094634</v>
      </c>
      <c r="H183" s="25"/>
      <c r="I183" s="25">
        <v>-54682987492</v>
      </c>
      <c r="J183" s="25">
        <v>2448947251</v>
      </c>
      <c r="K183" s="33">
        <f t="shared" si="12"/>
        <v>1482107142</v>
      </c>
      <c r="L183" s="25">
        <v>908819</v>
      </c>
      <c r="M183" s="25"/>
      <c r="N183" s="25">
        <v>56165094634</v>
      </c>
      <c r="O183" s="25"/>
      <c r="P183" s="25">
        <v>-61289289111</v>
      </c>
      <c r="Q183" s="25"/>
      <c r="R183" s="25">
        <f t="shared" si="9"/>
        <v>-5124194477</v>
      </c>
      <c r="T183" s="31">
        <v>6867409182</v>
      </c>
      <c r="U183" s="32">
        <f t="shared" si="11"/>
        <v>2562569340</v>
      </c>
    </row>
    <row r="184" spans="2:21">
      <c r="B184" t="s">
        <v>400</v>
      </c>
      <c r="C184" s="289" t="s">
        <v>144</v>
      </c>
      <c r="E184" s="25">
        <v>20358613</v>
      </c>
      <c r="F184" s="25"/>
      <c r="G184" s="25">
        <v>69090754172</v>
      </c>
      <c r="H184" s="25"/>
      <c r="I184" s="25">
        <v>-57082111219</v>
      </c>
      <c r="J184" s="25">
        <v>13972272889</v>
      </c>
      <c r="K184" s="33">
        <f t="shared" si="12"/>
        <v>12008642953</v>
      </c>
      <c r="L184" s="25">
        <v>20358613</v>
      </c>
      <c r="M184" s="25"/>
      <c r="N184" s="25">
        <v>69090754172</v>
      </c>
      <c r="O184" s="25"/>
      <c r="P184" s="25">
        <v>-75100211586</v>
      </c>
      <c r="Q184" s="25"/>
      <c r="R184" s="25">
        <f t="shared" si="9"/>
        <v>-6009457414</v>
      </c>
      <c r="T184" s="31">
        <v>36852168</v>
      </c>
      <c r="U184" s="32">
        <f t="shared" si="11"/>
        <v>542870367</v>
      </c>
    </row>
    <row r="185" spans="2:21">
      <c r="B185" t="s">
        <v>401</v>
      </c>
      <c r="C185" s="289" t="s">
        <v>174</v>
      </c>
      <c r="E185" s="25">
        <v>27358973</v>
      </c>
      <c r="F185" s="25"/>
      <c r="G185" s="25">
        <v>161817313313</v>
      </c>
      <c r="H185" s="25"/>
      <c r="I185" s="25">
        <v>-146572021363</v>
      </c>
      <c r="J185" s="25">
        <v>87686250526</v>
      </c>
      <c r="K185" s="33">
        <f t="shared" si="12"/>
        <v>15245291950</v>
      </c>
      <c r="L185" s="25">
        <v>27358973</v>
      </c>
      <c r="M185" s="25"/>
      <c r="N185" s="25">
        <v>161817313313</v>
      </c>
      <c r="O185" s="25"/>
      <c r="P185" s="25">
        <v>-188533379612</v>
      </c>
      <c r="Q185" s="25"/>
      <c r="R185" s="25">
        <f t="shared" si="9"/>
        <v>-26716066299</v>
      </c>
      <c r="T185" s="31">
        <v>18684945540</v>
      </c>
      <c r="U185" s="32">
        <f t="shared" si="11"/>
        <v>23957928065</v>
      </c>
    </row>
    <row r="186" spans="2:21">
      <c r="B186"/>
      <c r="C186" s="289" t="s">
        <v>482</v>
      </c>
      <c r="E186" s="25">
        <v>8845092</v>
      </c>
      <c r="F186" s="25"/>
      <c r="G186" s="25">
        <v>44050243153</v>
      </c>
      <c r="H186" s="25"/>
      <c r="I186" s="25">
        <v>-43009257449</v>
      </c>
      <c r="J186" s="25">
        <v>40299893413</v>
      </c>
      <c r="K186" s="33">
        <f t="shared" si="12"/>
        <v>1040985704</v>
      </c>
      <c r="L186" s="25">
        <v>8845092</v>
      </c>
      <c r="M186" s="25"/>
      <c r="N186" s="25">
        <v>44050243153</v>
      </c>
      <c r="O186" s="25"/>
      <c r="P186" s="25">
        <v>-39745403311</v>
      </c>
      <c r="Q186" s="25"/>
      <c r="R186" s="25">
        <f t="shared" si="9"/>
        <v>4304839842</v>
      </c>
      <c r="U186" s="32"/>
    </row>
    <row r="187" spans="2:21">
      <c r="B187"/>
      <c r="C187" s="289" t="s">
        <v>582</v>
      </c>
      <c r="E187" s="25">
        <v>2166713</v>
      </c>
      <c r="F187" s="25"/>
      <c r="G187" s="25">
        <v>34568827978</v>
      </c>
      <c r="H187" s="25"/>
      <c r="I187" s="25">
        <v>-35074846177</v>
      </c>
      <c r="J187" s="25">
        <v>69490602477</v>
      </c>
      <c r="K187" s="33">
        <f t="shared" si="12"/>
        <v>-506018199</v>
      </c>
      <c r="L187" s="25">
        <v>2166713</v>
      </c>
      <c r="M187" s="25"/>
      <c r="N187" s="25">
        <v>34568827978</v>
      </c>
      <c r="O187" s="25"/>
      <c r="P187" s="25">
        <v>-35074846177</v>
      </c>
      <c r="Q187" s="25"/>
      <c r="R187" s="25">
        <f t="shared" si="9"/>
        <v>-506018199</v>
      </c>
      <c r="U187" s="32"/>
    </row>
    <row r="188" spans="2:21">
      <c r="B188"/>
      <c r="C188" s="289" t="s">
        <v>170</v>
      </c>
      <c r="E188" s="25">
        <v>5427772</v>
      </c>
      <c r="F188" s="25"/>
      <c r="G188" s="25">
        <v>28380207743</v>
      </c>
      <c r="H188" s="25"/>
      <c r="I188" s="25">
        <v>-27832533621</v>
      </c>
      <c r="J188" s="25">
        <v>8529985087</v>
      </c>
      <c r="K188" s="33">
        <f t="shared" si="12"/>
        <v>547674122</v>
      </c>
      <c r="L188" s="25">
        <v>5427772</v>
      </c>
      <c r="M188" s="25"/>
      <c r="N188" s="25">
        <v>28380207743</v>
      </c>
      <c r="O188" s="25"/>
      <c r="P188" s="25">
        <v>-33653190268</v>
      </c>
      <c r="Q188" s="25"/>
      <c r="R188" s="25">
        <f t="shared" si="9"/>
        <v>-5272982525</v>
      </c>
      <c r="U188" s="32"/>
    </row>
    <row r="189" spans="2:21">
      <c r="B189"/>
      <c r="C189" s="289" t="s">
        <v>229</v>
      </c>
      <c r="E189" s="25">
        <v>429971</v>
      </c>
      <c r="F189" s="25"/>
      <c r="G189" s="25">
        <v>5654669661</v>
      </c>
      <c r="H189" s="25"/>
      <c r="I189" s="25">
        <v>-5235745989</v>
      </c>
      <c r="J189" s="25">
        <v>28968241254</v>
      </c>
      <c r="K189" s="33">
        <f t="shared" si="12"/>
        <v>418923672</v>
      </c>
      <c r="L189" s="25">
        <v>429971</v>
      </c>
      <c r="M189" s="25"/>
      <c r="N189" s="25">
        <v>5654669661</v>
      </c>
      <c r="O189" s="25"/>
      <c r="P189" s="25">
        <v>-7134512506</v>
      </c>
      <c r="Q189" s="25"/>
      <c r="R189" s="25">
        <f t="shared" si="9"/>
        <v>-1479842845</v>
      </c>
      <c r="U189" s="32"/>
    </row>
    <row r="190" spans="2:21">
      <c r="B190"/>
      <c r="C190" s="289" t="s">
        <v>208</v>
      </c>
      <c r="E190" s="25">
        <v>6448425</v>
      </c>
      <c r="F190" s="25"/>
      <c r="G190" s="25">
        <v>42947381041</v>
      </c>
      <c r="H190" s="25"/>
      <c r="I190" s="25">
        <v>-42795337645</v>
      </c>
      <c r="J190" s="25">
        <v>22009355558</v>
      </c>
      <c r="K190" s="33">
        <f t="shared" si="12"/>
        <v>152043396</v>
      </c>
      <c r="L190" s="25">
        <v>6448425</v>
      </c>
      <c r="M190" s="25"/>
      <c r="N190" s="25">
        <v>42947381041</v>
      </c>
      <c r="O190" s="25"/>
      <c r="P190" s="25">
        <v>-44301244067</v>
      </c>
      <c r="Q190" s="25"/>
      <c r="R190" s="25">
        <f t="shared" si="9"/>
        <v>-1353863026</v>
      </c>
      <c r="U190" s="32"/>
    </row>
    <row r="191" spans="2:21">
      <c r="B191"/>
      <c r="C191" s="289" t="s">
        <v>185</v>
      </c>
      <c r="E191" s="25">
        <v>444631</v>
      </c>
      <c r="F191" s="25"/>
      <c r="G191" s="25">
        <v>14656237380</v>
      </c>
      <c r="H191" s="25"/>
      <c r="I191" s="25">
        <v>-13880771029</v>
      </c>
      <c r="J191" s="25">
        <v>21071785771</v>
      </c>
      <c r="K191" s="33">
        <f t="shared" si="12"/>
        <v>775466351</v>
      </c>
      <c r="L191" s="25">
        <v>444631</v>
      </c>
      <c r="M191" s="25"/>
      <c r="N191" s="25">
        <v>14656237380</v>
      </c>
      <c r="O191" s="25"/>
      <c r="P191" s="25">
        <v>-15187314817</v>
      </c>
      <c r="Q191" s="25"/>
      <c r="R191" s="25">
        <f t="shared" si="9"/>
        <v>-531077437</v>
      </c>
      <c r="U191" s="32"/>
    </row>
    <row r="192" spans="2:21">
      <c r="B192"/>
      <c r="C192" s="289" t="s">
        <v>206</v>
      </c>
      <c r="E192" s="25">
        <v>43299919</v>
      </c>
      <c r="F192" s="25"/>
      <c r="G192" s="25">
        <v>85826315259</v>
      </c>
      <c r="H192" s="25"/>
      <c r="I192" s="25">
        <v>-74490169990</v>
      </c>
      <c r="J192" s="25">
        <v>35265086226</v>
      </c>
      <c r="K192" s="33">
        <f t="shared" si="12"/>
        <v>11336145269</v>
      </c>
      <c r="L192" s="25">
        <v>43299919</v>
      </c>
      <c r="M192" s="25"/>
      <c r="N192" s="25">
        <v>85826315259</v>
      </c>
      <c r="O192" s="25"/>
      <c r="P192" s="25">
        <v>-98781239666</v>
      </c>
      <c r="Q192" s="25"/>
      <c r="R192" s="25">
        <f t="shared" si="9"/>
        <v>-12954924407</v>
      </c>
      <c r="U192" s="32"/>
    </row>
    <row r="193" spans="2:21">
      <c r="B193"/>
      <c r="C193" s="289" t="s">
        <v>136</v>
      </c>
      <c r="E193" s="25">
        <v>3364109</v>
      </c>
      <c r="F193" s="25"/>
      <c r="G193" s="25">
        <v>42135566151</v>
      </c>
      <c r="H193" s="25"/>
      <c r="I193" s="25">
        <v>-40514359919</v>
      </c>
      <c r="J193" s="25">
        <v>45280416249</v>
      </c>
      <c r="K193" s="33">
        <f t="shared" si="12"/>
        <v>1621206232</v>
      </c>
      <c r="L193" s="25">
        <v>3364109</v>
      </c>
      <c r="M193" s="25"/>
      <c r="N193" s="25">
        <v>42135566151</v>
      </c>
      <c r="O193" s="25"/>
      <c r="P193" s="25">
        <v>-44840890654</v>
      </c>
      <c r="Q193" s="25"/>
      <c r="R193" s="25">
        <f t="shared" si="9"/>
        <v>-2705324503</v>
      </c>
      <c r="U193" s="32"/>
    </row>
    <row r="194" spans="2:21">
      <c r="B194"/>
      <c r="C194" s="289" t="s">
        <v>89</v>
      </c>
      <c r="E194" s="25">
        <v>1597492</v>
      </c>
      <c r="F194" s="25"/>
      <c r="G194" s="25">
        <v>63043080832</v>
      </c>
      <c r="H194" s="25"/>
      <c r="I194" s="25">
        <v>-47676519839</v>
      </c>
      <c r="J194" s="25">
        <v>-7409744150</v>
      </c>
      <c r="K194" s="33">
        <f t="shared" si="12"/>
        <v>15366560993</v>
      </c>
      <c r="L194" s="25">
        <v>1597492</v>
      </c>
      <c r="M194" s="25"/>
      <c r="N194" s="25">
        <v>63043080832</v>
      </c>
      <c r="O194" s="25"/>
      <c r="P194" s="25">
        <v>-55521899516</v>
      </c>
      <c r="Q194" s="25"/>
      <c r="R194" s="25">
        <f t="shared" si="9"/>
        <v>7521181316</v>
      </c>
      <c r="U194" s="32"/>
    </row>
    <row r="195" spans="2:21">
      <c r="B195"/>
      <c r="C195" s="289" t="s">
        <v>163</v>
      </c>
      <c r="E195" s="25">
        <v>1557266</v>
      </c>
      <c r="F195" s="25"/>
      <c r="G195" s="25">
        <v>9489241642</v>
      </c>
      <c r="H195" s="25"/>
      <c r="I195" s="25">
        <v>-9196809267</v>
      </c>
      <c r="J195" s="25">
        <v>1929723025</v>
      </c>
      <c r="K195" s="33">
        <f t="shared" si="12"/>
        <v>292432375</v>
      </c>
      <c r="L195" s="25">
        <v>1557266</v>
      </c>
      <c r="M195" s="25"/>
      <c r="N195" s="25">
        <v>9489241642</v>
      </c>
      <c r="O195" s="25"/>
      <c r="P195" s="25">
        <v>-10678332574</v>
      </c>
      <c r="Q195" s="25"/>
      <c r="R195" s="25">
        <f t="shared" si="9"/>
        <v>-1189090932</v>
      </c>
      <c r="U195" s="32"/>
    </row>
    <row r="196" spans="2:21">
      <c r="B196"/>
      <c r="C196" s="289" t="s">
        <v>231</v>
      </c>
      <c r="E196" s="25">
        <v>8604831</v>
      </c>
      <c r="F196" s="25"/>
      <c r="G196" s="25">
        <v>32264300871</v>
      </c>
      <c r="H196" s="25"/>
      <c r="I196" s="25">
        <v>-30189835708</v>
      </c>
      <c r="J196" s="25">
        <v>7234513765</v>
      </c>
      <c r="K196" s="33">
        <f t="shared" si="12"/>
        <v>2074465163</v>
      </c>
      <c r="L196" s="25">
        <v>8604831</v>
      </c>
      <c r="M196" s="25"/>
      <c r="N196" s="25">
        <v>32264300871</v>
      </c>
      <c r="O196" s="25"/>
      <c r="P196" s="25">
        <v>-36260882086</v>
      </c>
      <c r="Q196" s="25"/>
      <c r="R196" s="25">
        <f t="shared" si="9"/>
        <v>-3996581215</v>
      </c>
      <c r="U196" s="32"/>
    </row>
    <row r="197" spans="2:21">
      <c r="B197"/>
      <c r="C197" s="289" t="s">
        <v>194</v>
      </c>
      <c r="E197" s="25">
        <v>618473</v>
      </c>
      <c r="F197" s="25"/>
      <c r="G197" s="25">
        <v>35104685194</v>
      </c>
      <c r="H197" s="25"/>
      <c r="I197" s="25">
        <v>-32774811324</v>
      </c>
      <c r="J197" s="25">
        <v>91908956352</v>
      </c>
      <c r="K197" s="33">
        <f t="shared" si="12"/>
        <v>2329873870</v>
      </c>
      <c r="L197" s="25">
        <v>618473</v>
      </c>
      <c r="M197" s="25"/>
      <c r="N197" s="25">
        <v>35104685194</v>
      </c>
      <c r="O197" s="25"/>
      <c r="P197" s="25">
        <v>-34197635888</v>
      </c>
      <c r="Q197" s="25"/>
      <c r="R197" s="25">
        <f t="shared" si="9"/>
        <v>907049306</v>
      </c>
      <c r="U197" s="32"/>
    </row>
    <row r="198" spans="2:21">
      <c r="B198"/>
      <c r="C198" s="289" t="s">
        <v>224</v>
      </c>
      <c r="E198" s="25">
        <v>1143544</v>
      </c>
      <c r="F198" s="25"/>
      <c r="G198" s="25">
        <v>25281095673</v>
      </c>
      <c r="H198" s="25"/>
      <c r="I198" s="25">
        <v>-26077335356</v>
      </c>
      <c r="J198" s="25">
        <v>15582992932</v>
      </c>
      <c r="K198" s="33">
        <f t="shared" si="12"/>
        <v>-796239683</v>
      </c>
      <c r="L198" s="25">
        <v>1143544</v>
      </c>
      <c r="M198" s="25"/>
      <c r="N198" s="25">
        <v>25281095673</v>
      </c>
      <c r="O198" s="25"/>
      <c r="P198" s="25">
        <v>-31428541843</v>
      </c>
      <c r="Q198" s="25"/>
      <c r="R198" s="25">
        <f t="shared" si="9"/>
        <v>-6147446170</v>
      </c>
      <c r="U198" s="32"/>
    </row>
    <row r="199" spans="2:21">
      <c r="B199"/>
      <c r="C199" s="289" t="s">
        <v>166</v>
      </c>
      <c r="E199" s="25">
        <v>30343398</v>
      </c>
      <c r="F199" s="25"/>
      <c r="G199" s="25">
        <v>50583107472</v>
      </c>
      <c r="H199" s="25"/>
      <c r="I199" s="25">
        <v>-47384923160</v>
      </c>
      <c r="J199" s="25">
        <v>39914895564</v>
      </c>
      <c r="K199" s="33">
        <f t="shared" si="12"/>
        <v>3198184312</v>
      </c>
      <c r="L199" s="25">
        <v>30343398</v>
      </c>
      <c r="M199" s="25"/>
      <c r="N199" s="25">
        <v>50583107472</v>
      </c>
      <c r="O199" s="25"/>
      <c r="P199" s="25">
        <v>-58643657840</v>
      </c>
      <c r="Q199" s="25"/>
      <c r="R199" s="25">
        <f t="shared" si="9"/>
        <v>-8060550368</v>
      </c>
      <c r="U199" s="32"/>
    </row>
    <row r="200" spans="2:21">
      <c r="B200"/>
      <c r="C200" s="289" t="s">
        <v>96</v>
      </c>
      <c r="E200" s="25">
        <v>15926717</v>
      </c>
      <c r="F200" s="25"/>
      <c r="G200" s="25">
        <v>64119409789</v>
      </c>
      <c r="H200" s="25"/>
      <c r="I200" s="25">
        <v>-57137243150</v>
      </c>
      <c r="J200" s="25">
        <v>62933379014</v>
      </c>
      <c r="K200" s="33">
        <f t="shared" si="12"/>
        <v>6982166639</v>
      </c>
      <c r="L200" s="25">
        <v>15926717</v>
      </c>
      <c r="M200" s="25"/>
      <c r="N200" s="25">
        <v>64119409789</v>
      </c>
      <c r="O200" s="25"/>
      <c r="P200" s="25">
        <v>-78516068831</v>
      </c>
      <c r="Q200" s="25"/>
      <c r="R200" s="25">
        <f t="shared" ref="R200:R226" si="13">N200+P200</f>
        <v>-14396659042</v>
      </c>
      <c r="U200" s="32"/>
    </row>
    <row r="201" spans="2:21">
      <c r="B201"/>
      <c r="C201" s="289" t="s">
        <v>148</v>
      </c>
      <c r="E201" s="25">
        <v>1268972</v>
      </c>
      <c r="F201" s="25"/>
      <c r="G201" s="25">
        <v>8010027268</v>
      </c>
      <c r="H201" s="25"/>
      <c r="I201" s="25">
        <v>-7893452399</v>
      </c>
      <c r="J201" s="25">
        <v>33729159173</v>
      </c>
      <c r="K201" s="33">
        <f t="shared" si="12"/>
        <v>116574869</v>
      </c>
      <c r="L201" s="25">
        <v>1268972</v>
      </c>
      <c r="M201" s="25"/>
      <c r="N201" s="25">
        <v>8010027268</v>
      </c>
      <c r="O201" s="25"/>
      <c r="P201" s="25">
        <v>-8988467030</v>
      </c>
      <c r="Q201" s="25"/>
      <c r="R201" s="25">
        <f t="shared" si="13"/>
        <v>-978439762</v>
      </c>
      <c r="U201" s="32"/>
    </row>
    <row r="202" spans="2:21">
      <c r="B202"/>
      <c r="C202" s="289" t="s">
        <v>126</v>
      </c>
      <c r="E202" s="25">
        <v>2075239</v>
      </c>
      <c r="F202" s="25"/>
      <c r="G202" s="25">
        <v>3999946288</v>
      </c>
      <c r="H202" s="25"/>
      <c r="I202" s="25">
        <v>-3670996438</v>
      </c>
      <c r="J202" s="25">
        <v>31788133629</v>
      </c>
      <c r="K202" s="33">
        <f t="shared" si="12"/>
        <v>328949850</v>
      </c>
      <c r="L202" s="25">
        <v>2075239</v>
      </c>
      <c r="M202" s="25"/>
      <c r="N202" s="25">
        <v>3999946288</v>
      </c>
      <c r="O202" s="25"/>
      <c r="P202" s="25">
        <v>-5508060796</v>
      </c>
      <c r="Q202" s="25"/>
      <c r="R202" s="25">
        <f t="shared" si="13"/>
        <v>-1508114508</v>
      </c>
      <c r="S202" s="140"/>
      <c r="T202" s="140"/>
      <c r="U202" s="141"/>
    </row>
    <row r="203" spans="2:21">
      <c r="B203"/>
      <c r="C203" s="289" t="s">
        <v>182</v>
      </c>
      <c r="E203" s="25">
        <v>15100852</v>
      </c>
      <c r="F203" s="25"/>
      <c r="G203" s="25">
        <v>29271453769</v>
      </c>
      <c r="H203" s="25"/>
      <c r="I203" s="25">
        <v>-27476260629</v>
      </c>
      <c r="J203" s="25">
        <v>54994639809</v>
      </c>
      <c r="K203" s="33">
        <f t="shared" ref="K203:K213" si="14">G203+I203</f>
        <v>1795193140</v>
      </c>
      <c r="L203" s="25">
        <v>15100852</v>
      </c>
      <c r="M203" s="25"/>
      <c r="N203" s="25">
        <v>29271453769</v>
      </c>
      <c r="O203" s="25"/>
      <c r="P203" s="25">
        <v>-62768129440</v>
      </c>
      <c r="Q203" s="25"/>
      <c r="R203" s="25">
        <f t="shared" si="13"/>
        <v>-33496675671</v>
      </c>
      <c r="S203" s="140"/>
      <c r="T203" s="140"/>
      <c r="U203" s="141"/>
    </row>
    <row r="204" spans="2:21">
      <c r="B204"/>
      <c r="C204" s="289" t="s">
        <v>474</v>
      </c>
      <c r="E204" s="25">
        <v>5833619</v>
      </c>
      <c r="F204" s="25"/>
      <c r="G204" s="25">
        <v>149263916812</v>
      </c>
      <c r="H204" s="25"/>
      <c r="I204" s="25">
        <v>-146156981272</v>
      </c>
      <c r="J204" s="25">
        <v>-1898296444</v>
      </c>
      <c r="K204" s="33">
        <f t="shared" si="14"/>
        <v>3106935540</v>
      </c>
      <c r="L204" s="25">
        <v>5833619</v>
      </c>
      <c r="M204" s="25"/>
      <c r="N204" s="25">
        <v>149263916812</v>
      </c>
      <c r="O204" s="25"/>
      <c r="P204" s="25">
        <v>-152340776051</v>
      </c>
      <c r="Q204" s="25"/>
      <c r="R204" s="25">
        <f t="shared" si="13"/>
        <v>-3076859239</v>
      </c>
      <c r="S204" s="140"/>
      <c r="T204" s="140"/>
      <c r="U204" s="141"/>
    </row>
    <row r="205" spans="2:21">
      <c r="B205"/>
      <c r="C205" s="289" t="s">
        <v>95</v>
      </c>
      <c r="E205" s="25">
        <v>2979293</v>
      </c>
      <c r="F205" s="25"/>
      <c r="G205" s="25">
        <v>29941434353</v>
      </c>
      <c r="H205" s="25"/>
      <c r="I205" s="25">
        <v>-23995071395</v>
      </c>
      <c r="J205" s="25">
        <v>92552472052</v>
      </c>
      <c r="K205" s="33">
        <f t="shared" si="14"/>
        <v>5946362958</v>
      </c>
      <c r="L205" s="25">
        <v>2979293</v>
      </c>
      <c r="M205" s="25"/>
      <c r="N205" s="25">
        <v>29941434353</v>
      </c>
      <c r="O205" s="25"/>
      <c r="P205" s="25">
        <v>-31954776947</v>
      </c>
      <c r="Q205" s="25"/>
      <c r="R205" s="25">
        <f t="shared" si="13"/>
        <v>-2013342594</v>
      </c>
      <c r="S205" s="140"/>
      <c r="T205" s="140"/>
      <c r="U205" s="141"/>
    </row>
    <row r="206" spans="2:21">
      <c r="B206"/>
      <c r="C206" s="289" t="s">
        <v>186</v>
      </c>
      <c r="E206" s="25">
        <v>2344306</v>
      </c>
      <c r="F206" s="25"/>
      <c r="G206" s="25">
        <v>48471433493</v>
      </c>
      <c r="H206" s="25"/>
      <c r="I206" s="25">
        <v>-35323963881</v>
      </c>
      <c r="J206" s="25">
        <v>33702814457</v>
      </c>
      <c r="K206" s="33">
        <f t="shared" si="14"/>
        <v>13147469612</v>
      </c>
      <c r="L206" s="25">
        <v>2344306</v>
      </c>
      <c r="M206" s="25"/>
      <c r="N206" s="25">
        <v>48471433493</v>
      </c>
      <c r="O206" s="25"/>
      <c r="P206" s="25">
        <v>-43848456159</v>
      </c>
      <c r="Q206" s="25"/>
      <c r="R206" s="25">
        <f t="shared" si="13"/>
        <v>4622977334</v>
      </c>
      <c r="S206" s="140"/>
      <c r="T206" s="140"/>
      <c r="U206" s="141"/>
    </row>
    <row r="207" spans="2:21">
      <c r="B207"/>
      <c r="C207" s="289" t="s">
        <v>583</v>
      </c>
      <c r="E207" s="25">
        <v>19361910</v>
      </c>
      <c r="F207" s="25"/>
      <c r="G207" s="25">
        <v>97388335580</v>
      </c>
      <c r="H207" s="25"/>
      <c r="I207" s="25">
        <v>-99144084193</v>
      </c>
      <c r="J207" s="25">
        <v>5255793844</v>
      </c>
      <c r="K207" s="33">
        <f t="shared" si="14"/>
        <v>-1755748613</v>
      </c>
      <c r="L207" s="25">
        <v>19361910</v>
      </c>
      <c r="M207" s="25"/>
      <c r="N207" s="25">
        <v>97388335580</v>
      </c>
      <c r="O207" s="25"/>
      <c r="P207" s="25">
        <v>-99144084193</v>
      </c>
      <c r="Q207" s="25"/>
      <c r="R207" s="25">
        <f t="shared" si="13"/>
        <v>-1755748613</v>
      </c>
      <c r="S207" s="140"/>
      <c r="T207" s="140"/>
      <c r="U207" s="141"/>
    </row>
    <row r="208" spans="2:21">
      <c r="B208"/>
      <c r="C208" s="289" t="s">
        <v>94</v>
      </c>
      <c r="E208" s="25">
        <v>1709282</v>
      </c>
      <c r="F208" s="25"/>
      <c r="G208" s="25">
        <v>29309678072</v>
      </c>
      <c r="H208" s="25"/>
      <c r="I208" s="25">
        <v>-25791227082</v>
      </c>
      <c r="J208" s="25">
        <v>63807936571</v>
      </c>
      <c r="K208" s="33">
        <f t="shared" si="14"/>
        <v>3518450990</v>
      </c>
      <c r="L208" s="25">
        <v>1709282</v>
      </c>
      <c r="M208" s="25"/>
      <c r="N208" s="25">
        <v>29309678072</v>
      </c>
      <c r="O208" s="25"/>
      <c r="P208" s="25">
        <v>-27226860804</v>
      </c>
      <c r="Q208" s="25"/>
      <c r="R208" s="25">
        <f t="shared" si="13"/>
        <v>2082817268</v>
      </c>
      <c r="S208" s="140"/>
      <c r="T208" s="140"/>
      <c r="U208" s="141"/>
    </row>
    <row r="209" spans="2:21">
      <c r="B209"/>
      <c r="C209" s="289" t="s">
        <v>584</v>
      </c>
      <c r="E209" s="25">
        <v>1335868</v>
      </c>
      <c r="F209" s="25"/>
      <c r="G209" s="25">
        <v>27979265667</v>
      </c>
      <c r="H209" s="25"/>
      <c r="I209" s="25">
        <v>-28490936361</v>
      </c>
      <c r="J209" s="25">
        <v>21566876369</v>
      </c>
      <c r="K209" s="33">
        <f t="shared" si="14"/>
        <v>-511670694</v>
      </c>
      <c r="L209" s="25">
        <v>1335868</v>
      </c>
      <c r="M209" s="25"/>
      <c r="N209" s="25">
        <v>27979265667</v>
      </c>
      <c r="O209" s="25"/>
      <c r="P209" s="25">
        <v>-28490936361</v>
      </c>
      <c r="Q209" s="25"/>
      <c r="R209" s="25">
        <f t="shared" si="13"/>
        <v>-511670694</v>
      </c>
      <c r="S209" s="140"/>
      <c r="T209" s="140"/>
      <c r="U209" s="141"/>
    </row>
    <row r="210" spans="2:21">
      <c r="B210"/>
      <c r="C210" s="289" t="s">
        <v>196</v>
      </c>
      <c r="E210" s="25">
        <v>257037</v>
      </c>
      <c r="F210" s="25"/>
      <c r="G210" s="25">
        <v>9410346009</v>
      </c>
      <c r="H210" s="25"/>
      <c r="I210" s="25">
        <v>-3717724689</v>
      </c>
      <c r="J210" s="25">
        <v>7058025070</v>
      </c>
      <c r="K210" s="33">
        <f t="shared" si="14"/>
        <v>5692621320</v>
      </c>
      <c r="L210" s="25">
        <v>257037</v>
      </c>
      <c r="M210" s="25"/>
      <c r="N210" s="25">
        <v>9410346009</v>
      </c>
      <c r="O210" s="25"/>
      <c r="P210" s="25">
        <v>-6215375322</v>
      </c>
      <c r="Q210" s="25"/>
      <c r="R210" s="25">
        <f t="shared" si="13"/>
        <v>3194970687</v>
      </c>
      <c r="S210" s="140"/>
      <c r="T210" s="140"/>
      <c r="U210" s="141"/>
    </row>
    <row r="211" spans="2:21">
      <c r="B211"/>
      <c r="C211" s="289" t="s">
        <v>115</v>
      </c>
      <c r="E211" s="25">
        <v>7941881</v>
      </c>
      <c r="F211" s="25"/>
      <c r="G211" s="25">
        <v>58420238383</v>
      </c>
      <c r="H211" s="25"/>
      <c r="I211" s="25">
        <v>-49063193538</v>
      </c>
      <c r="J211" s="25">
        <v>1604843880</v>
      </c>
      <c r="K211" s="33">
        <f t="shared" si="14"/>
        <v>9357044845</v>
      </c>
      <c r="L211" s="25">
        <v>7941881</v>
      </c>
      <c r="M211" s="25"/>
      <c r="N211" s="25">
        <v>58420238383</v>
      </c>
      <c r="O211" s="25"/>
      <c r="P211" s="25">
        <v>-54840753926</v>
      </c>
      <c r="Q211" s="25"/>
      <c r="R211" s="25">
        <f t="shared" si="13"/>
        <v>3579484457</v>
      </c>
      <c r="S211" s="140"/>
      <c r="T211" s="140"/>
      <c r="U211" s="141"/>
    </row>
    <row r="212" spans="2:21">
      <c r="B212"/>
      <c r="C212" s="289" t="s">
        <v>494</v>
      </c>
      <c r="E212" s="25">
        <v>1353182</v>
      </c>
      <c r="F212" s="25"/>
      <c r="G212" s="25">
        <v>69812276436</v>
      </c>
      <c r="H212" s="25"/>
      <c r="I212" s="25">
        <v>-69812276436</v>
      </c>
      <c r="J212" s="25">
        <v>30843750591</v>
      </c>
      <c r="K212" s="33">
        <f t="shared" si="14"/>
        <v>0</v>
      </c>
      <c r="L212" s="25">
        <v>1353182</v>
      </c>
      <c r="M212" s="25"/>
      <c r="N212" s="25">
        <v>69812276436</v>
      </c>
      <c r="O212" s="25"/>
      <c r="P212" s="25">
        <v>-77171923377</v>
      </c>
      <c r="Q212" s="25"/>
      <c r="R212" s="25">
        <f t="shared" si="13"/>
        <v>-7359646941</v>
      </c>
      <c r="U212" s="32"/>
    </row>
    <row r="213" spans="2:21">
      <c r="B213"/>
      <c r="C213" s="289" t="s">
        <v>164</v>
      </c>
      <c r="E213" s="25">
        <v>27022929</v>
      </c>
      <c r="F213" s="25"/>
      <c r="G213" s="25">
        <v>100061481086</v>
      </c>
      <c r="H213" s="25"/>
      <c r="I213" s="25">
        <v>-91749117518</v>
      </c>
      <c r="J213" s="25">
        <v>22184562656</v>
      </c>
      <c r="K213" s="33">
        <f t="shared" si="14"/>
        <v>8312363568</v>
      </c>
      <c r="L213" s="25">
        <v>27022929</v>
      </c>
      <c r="M213" s="25"/>
      <c r="N213" s="25">
        <v>100061481086</v>
      </c>
      <c r="O213" s="25"/>
      <c r="P213" s="25">
        <v>-124293242311</v>
      </c>
      <c r="Q213" s="25"/>
      <c r="R213" s="25">
        <f t="shared" si="13"/>
        <v>-24231761225</v>
      </c>
      <c r="U213" s="32"/>
    </row>
    <row r="214" spans="2:21">
      <c r="B214"/>
      <c r="C214" s="289" t="s">
        <v>232</v>
      </c>
      <c r="E214" s="25">
        <v>15216176</v>
      </c>
      <c r="F214" s="25"/>
      <c r="G214" s="25">
        <v>41595509324</v>
      </c>
      <c r="H214" s="25"/>
      <c r="I214" s="25">
        <v>-35980536509</v>
      </c>
      <c r="J214" s="25">
        <v>38567713100</v>
      </c>
      <c r="K214" s="33">
        <f t="shared" ref="K214:K226" si="15">G214+I214</f>
        <v>5614972815</v>
      </c>
      <c r="L214" s="25">
        <v>15216176</v>
      </c>
      <c r="M214" s="25"/>
      <c r="N214" s="25">
        <v>41595509324</v>
      </c>
      <c r="O214" s="25"/>
      <c r="P214" s="25">
        <v>-42836579698</v>
      </c>
      <c r="Q214" s="25"/>
      <c r="R214" s="25">
        <f t="shared" si="13"/>
        <v>-1241070374</v>
      </c>
      <c r="U214" s="32"/>
    </row>
    <row r="215" spans="2:21">
      <c r="B215"/>
      <c r="C215" s="289" t="s">
        <v>548</v>
      </c>
      <c r="E215" s="25">
        <v>3607512</v>
      </c>
      <c r="F215" s="25"/>
      <c r="G215" s="25">
        <v>4959503424</v>
      </c>
      <c r="H215" s="25"/>
      <c r="I215" s="25">
        <v>-4909298762</v>
      </c>
      <c r="J215" s="25">
        <v>3852356217</v>
      </c>
      <c r="K215" s="33">
        <f t="shared" si="15"/>
        <v>50204662</v>
      </c>
      <c r="L215" s="25">
        <v>3607512</v>
      </c>
      <c r="M215" s="25"/>
      <c r="N215" s="25">
        <v>4959503424</v>
      </c>
      <c r="O215" s="25"/>
      <c r="P215" s="25">
        <v>-6807595206</v>
      </c>
      <c r="Q215" s="25"/>
      <c r="R215" s="25">
        <f t="shared" si="13"/>
        <v>-1848091782</v>
      </c>
      <c r="U215" s="32"/>
    </row>
    <row r="216" spans="2:21">
      <c r="B216"/>
      <c r="C216" s="289" t="s">
        <v>549</v>
      </c>
      <c r="E216" s="25">
        <v>8650000</v>
      </c>
      <c r="F216" s="25"/>
      <c r="G216" s="25">
        <v>58470021000</v>
      </c>
      <c r="H216" s="25"/>
      <c r="I216" s="25">
        <v>-63543155175</v>
      </c>
      <c r="J216" s="25">
        <v>83923107800</v>
      </c>
      <c r="K216" s="33">
        <f t="shared" si="15"/>
        <v>-5073134175</v>
      </c>
      <c r="L216" s="25">
        <v>8650000</v>
      </c>
      <c r="M216" s="25"/>
      <c r="N216" s="25">
        <v>58470021000</v>
      </c>
      <c r="O216" s="25"/>
      <c r="P216" s="25">
        <v>-60522231767</v>
      </c>
      <c r="Q216" s="25"/>
      <c r="R216" s="25">
        <f t="shared" si="13"/>
        <v>-2052210767</v>
      </c>
      <c r="U216" s="32"/>
    </row>
    <row r="217" spans="2:21">
      <c r="B217"/>
      <c r="C217" s="289" t="s">
        <v>169</v>
      </c>
      <c r="E217" s="25">
        <v>2235502</v>
      </c>
      <c r="F217" s="25"/>
      <c r="G217" s="25">
        <v>24821982528</v>
      </c>
      <c r="H217" s="25"/>
      <c r="I217" s="25">
        <v>-24813331773</v>
      </c>
      <c r="J217" s="25">
        <v>33384918196</v>
      </c>
      <c r="K217" s="33">
        <f t="shared" si="15"/>
        <v>8650755</v>
      </c>
      <c r="L217" s="25">
        <v>2235502</v>
      </c>
      <c r="M217" s="25"/>
      <c r="N217" s="25">
        <v>24821982528</v>
      </c>
      <c r="O217" s="25"/>
      <c r="P217" s="25">
        <v>-26416547217</v>
      </c>
      <c r="Q217" s="25"/>
      <c r="R217" s="25">
        <f t="shared" si="13"/>
        <v>-1594564689</v>
      </c>
      <c r="U217" s="32"/>
    </row>
    <row r="218" spans="2:21">
      <c r="B218"/>
      <c r="C218" s="289" t="s">
        <v>167</v>
      </c>
      <c r="E218" s="25">
        <v>70922</v>
      </c>
      <c r="F218" s="25"/>
      <c r="G218" s="25">
        <v>3186600639</v>
      </c>
      <c r="H218" s="25"/>
      <c r="I218" s="25">
        <v>-3063989193</v>
      </c>
      <c r="J218" s="25"/>
      <c r="K218" s="33">
        <f t="shared" si="15"/>
        <v>122611446</v>
      </c>
      <c r="L218" s="25">
        <v>70922</v>
      </c>
      <c r="M218" s="25"/>
      <c r="N218" s="25">
        <v>3186600639</v>
      </c>
      <c r="O218" s="25"/>
      <c r="P218" s="25">
        <v>-3915360491</v>
      </c>
      <c r="Q218" s="25"/>
      <c r="R218" s="25">
        <f t="shared" si="13"/>
        <v>-728759852</v>
      </c>
      <c r="U218" s="32"/>
    </row>
    <row r="219" spans="2:21">
      <c r="B219"/>
      <c r="C219" s="289" t="s">
        <v>440</v>
      </c>
      <c r="E219" s="25">
        <v>406582</v>
      </c>
      <c r="F219" s="25"/>
      <c r="G219" s="25">
        <v>10504192141</v>
      </c>
      <c r="H219" s="25"/>
      <c r="I219" s="25">
        <v>-9646142607</v>
      </c>
      <c r="J219" s="25"/>
      <c r="K219" s="33">
        <f t="shared" si="15"/>
        <v>858049534</v>
      </c>
      <c r="L219" s="25">
        <v>406582</v>
      </c>
      <c r="M219" s="25"/>
      <c r="N219" s="25">
        <v>10504192141</v>
      </c>
      <c r="O219" s="25"/>
      <c r="P219" s="25">
        <v>-11340919890</v>
      </c>
      <c r="Q219" s="25"/>
      <c r="R219" s="25">
        <f t="shared" si="13"/>
        <v>-836727749</v>
      </c>
      <c r="U219" s="32"/>
    </row>
    <row r="220" spans="2:21">
      <c r="B220"/>
      <c r="C220" s="289" t="s">
        <v>142</v>
      </c>
      <c r="E220" s="25">
        <v>7147627</v>
      </c>
      <c r="F220" s="25"/>
      <c r="G220" s="25">
        <v>35667595073</v>
      </c>
      <c r="H220" s="25"/>
      <c r="I220" s="25">
        <v>-32827086426</v>
      </c>
      <c r="J220" s="25"/>
      <c r="K220" s="33">
        <f t="shared" si="15"/>
        <v>2840508647</v>
      </c>
      <c r="L220" s="25">
        <v>7147627</v>
      </c>
      <c r="M220" s="25"/>
      <c r="N220" s="25">
        <v>35667595073</v>
      </c>
      <c r="O220" s="25"/>
      <c r="P220" s="25">
        <v>-42181162691</v>
      </c>
      <c r="Q220" s="25"/>
      <c r="R220" s="25">
        <f t="shared" si="13"/>
        <v>-6513567618</v>
      </c>
      <c r="U220" s="32"/>
    </row>
    <row r="221" spans="2:21">
      <c r="B221"/>
      <c r="C221" s="289" t="s">
        <v>108</v>
      </c>
      <c r="E221" s="25">
        <v>1581924</v>
      </c>
      <c r="F221" s="25"/>
      <c r="G221" s="25">
        <v>33211443984</v>
      </c>
      <c r="H221" s="25"/>
      <c r="I221" s="25">
        <v>-32027383696</v>
      </c>
      <c r="J221" s="25"/>
      <c r="K221" s="33">
        <f t="shared" si="15"/>
        <v>1184060288</v>
      </c>
      <c r="L221" s="25">
        <v>1581924</v>
      </c>
      <c r="M221" s="25"/>
      <c r="N221" s="25">
        <v>33211443984</v>
      </c>
      <c r="O221" s="25"/>
      <c r="P221" s="25">
        <v>-30752669525</v>
      </c>
      <c r="Q221" s="25"/>
      <c r="R221" s="25">
        <f t="shared" si="13"/>
        <v>2458774459</v>
      </c>
      <c r="U221" s="32"/>
    </row>
    <row r="222" spans="2:21">
      <c r="B222"/>
      <c r="C222" s="289" t="s">
        <v>160</v>
      </c>
      <c r="E222" s="25">
        <v>7596268</v>
      </c>
      <c r="F222" s="25"/>
      <c r="G222" s="25">
        <v>57992219179</v>
      </c>
      <c r="H222" s="25"/>
      <c r="I222" s="25">
        <v>-48516899164</v>
      </c>
      <c r="J222" s="25"/>
      <c r="K222" s="33">
        <f t="shared" si="15"/>
        <v>9475320015</v>
      </c>
      <c r="L222" s="25">
        <v>7596268</v>
      </c>
      <c r="M222" s="25"/>
      <c r="N222" s="25">
        <v>57992219179</v>
      </c>
      <c r="O222" s="25"/>
      <c r="P222" s="25">
        <v>-58338329264</v>
      </c>
      <c r="Q222" s="25"/>
      <c r="R222" s="25">
        <f t="shared" si="13"/>
        <v>-346110085</v>
      </c>
      <c r="U222" s="32"/>
    </row>
    <row r="223" spans="2:21">
      <c r="B223"/>
      <c r="C223" s="289" t="s">
        <v>550</v>
      </c>
      <c r="E223" s="25">
        <v>6069572</v>
      </c>
      <c r="F223" s="25"/>
      <c r="G223" s="25">
        <v>25479293334</v>
      </c>
      <c r="H223" s="25"/>
      <c r="I223" s="25">
        <v>-24101583948</v>
      </c>
      <c r="J223" s="25"/>
      <c r="K223" s="33">
        <f t="shared" si="15"/>
        <v>1377709386</v>
      </c>
      <c r="L223" s="25">
        <v>6069572</v>
      </c>
      <c r="M223" s="25"/>
      <c r="N223" s="25">
        <v>25479293334</v>
      </c>
      <c r="O223" s="25"/>
      <c r="P223" s="25">
        <v>-24691454623</v>
      </c>
      <c r="Q223" s="25"/>
      <c r="R223" s="25">
        <f t="shared" si="13"/>
        <v>787838711</v>
      </c>
      <c r="U223" s="32"/>
    </row>
    <row r="224" spans="2:21">
      <c r="B224"/>
      <c r="C224" s="289" t="s">
        <v>441</v>
      </c>
      <c r="E224" s="25">
        <v>1850441</v>
      </c>
      <c r="F224" s="25"/>
      <c r="G224" s="25">
        <v>72160873269</v>
      </c>
      <c r="H224" s="25"/>
      <c r="I224" s="25">
        <v>-59004992776</v>
      </c>
      <c r="J224" s="25"/>
      <c r="K224" s="33">
        <f t="shared" si="15"/>
        <v>13155880493</v>
      </c>
      <c r="L224" s="25">
        <v>1850441</v>
      </c>
      <c r="M224" s="25"/>
      <c r="N224" s="25">
        <v>72160873269</v>
      </c>
      <c r="O224" s="25"/>
      <c r="P224" s="25">
        <v>-88345794064</v>
      </c>
      <c r="Q224" s="25"/>
      <c r="R224" s="25">
        <f t="shared" si="13"/>
        <v>-16184920795</v>
      </c>
      <c r="U224" s="32"/>
    </row>
    <row r="225" spans="2:21">
      <c r="B225"/>
      <c r="C225" s="289" t="s">
        <v>128</v>
      </c>
      <c r="E225" s="25">
        <v>10871455</v>
      </c>
      <c r="F225" s="25"/>
      <c r="G225" s="25">
        <v>56951677073</v>
      </c>
      <c r="H225" s="25"/>
      <c r="I225" s="25">
        <v>-48466583116</v>
      </c>
      <c r="J225" s="25"/>
      <c r="K225" s="33">
        <f t="shared" si="15"/>
        <v>8485093957</v>
      </c>
      <c r="L225" s="25">
        <v>10871455</v>
      </c>
      <c r="M225" s="25"/>
      <c r="N225" s="25">
        <v>56951677073</v>
      </c>
      <c r="O225" s="25"/>
      <c r="P225" s="25">
        <v>-65481216974</v>
      </c>
      <c r="Q225" s="25"/>
      <c r="R225" s="25">
        <f t="shared" si="13"/>
        <v>-8529539901</v>
      </c>
      <c r="U225" s="32"/>
    </row>
    <row r="226" spans="2:21">
      <c r="B226"/>
      <c r="C226" s="289" t="s">
        <v>133</v>
      </c>
      <c r="E226" s="25">
        <v>1360263</v>
      </c>
      <c r="F226" s="25"/>
      <c r="G226" s="25">
        <v>24379614919</v>
      </c>
      <c r="H226" s="25"/>
      <c r="I226" s="25">
        <v>-23105088349</v>
      </c>
      <c r="J226" s="25"/>
      <c r="K226" s="33">
        <f t="shared" si="15"/>
        <v>1274526570</v>
      </c>
      <c r="L226" s="25">
        <v>1360263</v>
      </c>
      <c r="M226" s="25"/>
      <c r="N226" s="25">
        <v>24379614919</v>
      </c>
      <c r="O226" s="25"/>
      <c r="P226" s="25">
        <v>-19587215172</v>
      </c>
      <c r="Q226" s="25"/>
      <c r="R226" s="25">
        <f t="shared" si="13"/>
        <v>4792399747</v>
      </c>
      <c r="U226" s="32"/>
    </row>
    <row r="227" spans="2:21" ht="22.2" thickBot="1">
      <c r="C227" s="242" t="s">
        <v>2</v>
      </c>
      <c r="D227" s="242"/>
      <c r="E227" s="314"/>
      <c r="F227" s="242"/>
      <c r="G227" s="115">
        <f>SUM(G7:G226)</f>
        <v>11431401058031</v>
      </c>
      <c r="H227" s="116"/>
      <c r="I227" s="115">
        <f>SUM(I7:I226)</f>
        <v>-10605445340459</v>
      </c>
      <c r="J227" s="40"/>
      <c r="K227" s="167">
        <f>SUM(K7:K226)</f>
        <v>825955717572</v>
      </c>
      <c r="L227" s="314"/>
      <c r="M227" s="40"/>
      <c r="N227" s="115">
        <f>SUM(N7:N226)</f>
        <v>11431401058031</v>
      </c>
      <c r="O227" s="116"/>
      <c r="P227" s="115">
        <f>SUM(P7:P226)</f>
        <v>-12060313571807</v>
      </c>
      <c r="Q227" s="40"/>
      <c r="R227" s="168">
        <f>SUM(R7:R226)</f>
        <v>-628912513776</v>
      </c>
    </row>
    <row r="228" spans="2:21" ht="21.6" thickTop="1">
      <c r="C228" s="242"/>
      <c r="D228" s="242"/>
    </row>
    <row r="229" spans="2:21">
      <c r="C229" s="242"/>
      <c r="D229" s="242"/>
    </row>
    <row r="230" spans="2:21" s="74" customFormat="1">
      <c r="B230" s="75"/>
      <c r="C230" s="315" t="s">
        <v>423</v>
      </c>
      <c r="D230" s="316"/>
      <c r="E230" s="316"/>
      <c r="F230" s="316"/>
      <c r="G230" s="316"/>
      <c r="H230" s="316"/>
      <c r="I230" s="316"/>
      <c r="J230" s="316"/>
      <c r="K230" s="316"/>
      <c r="L230" s="316"/>
      <c r="M230" s="316"/>
      <c r="N230" s="316"/>
      <c r="O230" s="316"/>
      <c r="P230" s="316"/>
      <c r="Q230" s="316"/>
      <c r="R230" s="317"/>
    </row>
    <row r="231" spans="2:21" s="74" customFormat="1" ht="18" hidden="1">
      <c r="B231" s="19">
        <v>1</v>
      </c>
      <c r="C231" s="253">
        <v>2</v>
      </c>
      <c r="D231" s="253">
        <v>3</v>
      </c>
      <c r="E231" s="253">
        <v>4</v>
      </c>
      <c r="F231" s="253">
        <v>5</v>
      </c>
      <c r="G231" s="253">
        <v>6</v>
      </c>
      <c r="H231" s="253">
        <v>7</v>
      </c>
      <c r="I231" s="253">
        <v>8</v>
      </c>
      <c r="J231" s="253"/>
      <c r="K231" s="271">
        <v>10</v>
      </c>
      <c r="L231" s="253">
        <v>12</v>
      </c>
      <c r="M231" s="253">
        <v>13</v>
      </c>
      <c r="N231" s="253">
        <v>14</v>
      </c>
      <c r="O231" s="253">
        <v>15</v>
      </c>
      <c r="P231" s="253">
        <v>16</v>
      </c>
      <c r="Q231" s="253">
        <v>17</v>
      </c>
      <c r="R231" s="253">
        <v>18</v>
      </c>
    </row>
    <row r="232" spans="2:21" hidden="1">
      <c r="K232" s="34">
        <v>0</v>
      </c>
      <c r="R232" s="318">
        <v>0</v>
      </c>
    </row>
    <row r="233" spans="2:21" s="39" customFormat="1" ht="24.6" hidden="1">
      <c r="K233" s="319" t="s">
        <v>81</v>
      </c>
      <c r="N233" s="39">
        <v>0</v>
      </c>
      <c r="R233" s="39">
        <v>0</v>
      </c>
    </row>
    <row r="234" spans="2:21" s="39" customFormat="1" ht="24.6" hidden="1">
      <c r="G234" s="39">
        <v>0</v>
      </c>
      <c r="K234" s="319">
        <v>0</v>
      </c>
      <c r="N234" s="39">
        <v>0</v>
      </c>
      <c r="R234" s="39">
        <v>0</v>
      </c>
    </row>
    <row r="235" spans="2:21" s="39" customFormat="1" ht="24.6" hidden="1">
      <c r="K235" s="319"/>
    </row>
    <row r="236" spans="2:21" hidden="1">
      <c r="I236" s="25">
        <f>-(8421552-0)</f>
        <v>-8421552</v>
      </c>
    </row>
    <row r="237" spans="2:21" hidden="1">
      <c r="I237" s="25">
        <f>-(138375640-0)</f>
        <v>-138375640</v>
      </c>
    </row>
    <row r="238" spans="2:21" ht="21.6" hidden="1">
      <c r="I238" s="25">
        <f>(176127828-0)</f>
        <v>176127828</v>
      </c>
      <c r="N238" s="73"/>
    </row>
    <row r="239" spans="2:21" hidden="1">
      <c r="I239" s="25">
        <f>-(428316-0)</f>
        <v>-428316</v>
      </c>
    </row>
    <row r="240" spans="2:21" hidden="1"/>
    <row r="241" spans="2:18" hidden="1"/>
    <row r="242" spans="2:18" hidden="1">
      <c r="B242"/>
      <c r="C242" s="289" t="s">
        <v>236</v>
      </c>
      <c r="E242" s="25">
        <v>0</v>
      </c>
      <c r="F242" s="25"/>
      <c r="G242" s="25">
        <v>0</v>
      </c>
      <c r="H242" s="25"/>
      <c r="I242" s="25">
        <f>-(8421552-8421552)</f>
        <v>0</v>
      </c>
      <c r="J242" s="25"/>
      <c r="K242" s="33">
        <f t="shared" ref="K242:K247" si="16">G242+I242</f>
        <v>0</v>
      </c>
      <c r="L242" s="25">
        <v>0</v>
      </c>
      <c r="M242" s="25"/>
      <c r="N242" s="25">
        <v>0</v>
      </c>
      <c r="O242" s="25"/>
      <c r="P242" s="25">
        <v>0</v>
      </c>
      <c r="Q242" s="25"/>
      <c r="R242" s="25">
        <f t="shared" ref="R242:R247" si="17">N242+P242</f>
        <v>0</v>
      </c>
    </row>
    <row r="243" spans="2:18" hidden="1">
      <c r="B243"/>
      <c r="C243" s="289" t="s">
        <v>175</v>
      </c>
      <c r="E243" s="25">
        <v>0</v>
      </c>
      <c r="F243" s="25"/>
      <c r="G243" s="25">
        <v>0</v>
      </c>
      <c r="H243" s="25"/>
      <c r="I243" s="25">
        <f>-(138375640-138375640)</f>
        <v>0</v>
      </c>
      <c r="J243" s="25"/>
      <c r="K243" s="33">
        <f t="shared" si="16"/>
        <v>0</v>
      </c>
      <c r="L243" s="25">
        <v>0</v>
      </c>
      <c r="M243" s="25"/>
      <c r="N243" s="25">
        <v>0</v>
      </c>
      <c r="O243" s="25"/>
      <c r="P243" s="25">
        <v>0</v>
      </c>
      <c r="Q243" s="25"/>
      <c r="R243" s="25">
        <f t="shared" si="17"/>
        <v>0</v>
      </c>
    </row>
    <row r="244" spans="2:18" hidden="1">
      <c r="B244"/>
      <c r="C244" s="289" t="s">
        <v>184</v>
      </c>
      <c r="E244" s="25">
        <v>0</v>
      </c>
      <c r="F244" s="25"/>
      <c r="G244" s="25">
        <v>0</v>
      </c>
      <c r="H244" s="25"/>
      <c r="I244" s="25">
        <f>(176127828-176127828)</f>
        <v>0</v>
      </c>
      <c r="J244" s="25"/>
      <c r="K244" s="33">
        <f t="shared" si="16"/>
        <v>0</v>
      </c>
      <c r="L244" s="25">
        <v>0</v>
      </c>
      <c r="M244" s="25"/>
      <c r="N244" s="25">
        <v>0</v>
      </c>
      <c r="O244" s="25"/>
      <c r="P244" s="25">
        <v>0</v>
      </c>
      <c r="Q244" s="25"/>
      <c r="R244" s="25">
        <f t="shared" si="17"/>
        <v>0</v>
      </c>
    </row>
    <row r="245" spans="2:18" hidden="1">
      <c r="B245"/>
      <c r="C245" s="289" t="s">
        <v>193</v>
      </c>
      <c r="E245" s="25">
        <v>0</v>
      </c>
      <c r="F245" s="25"/>
      <c r="G245" s="25">
        <v>0</v>
      </c>
      <c r="H245" s="25"/>
      <c r="I245" s="25">
        <f>-(428316-428316)</f>
        <v>0</v>
      </c>
      <c r="J245" s="25"/>
      <c r="K245" s="33">
        <f t="shared" si="16"/>
        <v>0</v>
      </c>
      <c r="L245" s="25">
        <v>0</v>
      </c>
      <c r="M245" s="25"/>
      <c r="N245" s="25">
        <v>0</v>
      </c>
      <c r="O245" s="25"/>
      <c r="P245" s="25">
        <v>0</v>
      </c>
      <c r="Q245" s="25"/>
      <c r="R245" s="25">
        <f t="shared" si="17"/>
        <v>0</v>
      </c>
    </row>
    <row r="246" spans="2:18" hidden="1">
      <c r="B246"/>
      <c r="C246" s="289" t="s">
        <v>404</v>
      </c>
      <c r="E246" s="25">
        <v>0</v>
      </c>
      <c r="F246" s="25"/>
      <c r="G246" s="25">
        <v>0</v>
      </c>
      <c r="H246" s="25"/>
      <c r="I246" s="25">
        <v>0</v>
      </c>
      <c r="J246" s="25"/>
      <c r="K246" s="33">
        <f t="shared" si="16"/>
        <v>0</v>
      </c>
      <c r="L246" s="25">
        <v>0</v>
      </c>
      <c r="M246" s="25"/>
      <c r="N246" s="25">
        <v>0</v>
      </c>
      <c r="O246" s="25"/>
      <c r="P246" s="25">
        <f>-(41891-41891)</f>
        <v>0</v>
      </c>
      <c r="Q246" s="25"/>
      <c r="R246" s="25">
        <f t="shared" si="17"/>
        <v>0</v>
      </c>
    </row>
    <row r="247" spans="2:18" hidden="1">
      <c r="B247"/>
      <c r="C247" s="289" t="s">
        <v>414</v>
      </c>
      <c r="E247" s="25">
        <v>0</v>
      </c>
      <c r="F247" s="25"/>
      <c r="G247" s="25">
        <v>0</v>
      </c>
      <c r="H247" s="25"/>
      <c r="I247" s="25">
        <v>0</v>
      </c>
      <c r="J247" s="25"/>
      <c r="K247" s="33">
        <f t="shared" si="16"/>
        <v>0</v>
      </c>
      <c r="L247" s="25">
        <v>0</v>
      </c>
      <c r="M247" s="25"/>
      <c r="N247" s="25">
        <v>0</v>
      </c>
      <c r="O247" s="25"/>
      <c r="P247" s="25">
        <f>-(22135-22135)</f>
        <v>0</v>
      </c>
      <c r="Q247" s="25"/>
      <c r="R247" s="25">
        <f t="shared" si="17"/>
        <v>0</v>
      </c>
    </row>
    <row r="248" spans="2:18" hidden="1"/>
    <row r="249" spans="2:18" ht="24.6" hidden="1">
      <c r="K249" s="320">
        <v>976079294131</v>
      </c>
      <c r="N249" s="1">
        <f>N227-' سهام'!U228</f>
        <v>0</v>
      </c>
      <c r="R249" s="1">
        <v>1030755441936</v>
      </c>
    </row>
    <row r="250" spans="2:18" hidden="1">
      <c r="K250" s="34">
        <f>K249-K227</f>
        <v>150123576559</v>
      </c>
      <c r="R250" s="1">
        <f>R249-R227</f>
        <v>1659667955712</v>
      </c>
    </row>
    <row r="251" spans="2:18" ht="27">
      <c r="R251" s="143"/>
    </row>
  </sheetData>
  <autoFilter ref="C6:R227" xr:uid="{00000000-0009-0000-0000-000008000000}">
    <sortState xmlns:xlrd2="http://schemas.microsoft.com/office/spreadsheetml/2017/richdata2" ref="C7:R191">
      <sortCondition ref="C6"/>
    </sortState>
  </autoFilter>
  <mergeCells count="7">
    <mergeCell ref="C230:R230"/>
    <mergeCell ref="E5:K5"/>
    <mergeCell ref="L5:R5"/>
    <mergeCell ref="C4:I4"/>
    <mergeCell ref="C1:R1"/>
    <mergeCell ref="C2:R2"/>
    <mergeCell ref="C3:R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8" min="2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EY243"/>
  <sheetViews>
    <sheetView rightToLeft="1" view="pageBreakPreview" zoomScale="40" zoomScaleNormal="100" zoomScaleSheetLayoutView="40" workbookViewId="0">
      <selection activeCell="C4" sqref="C1:T1048576"/>
    </sheetView>
  </sheetViews>
  <sheetFormatPr defaultColWidth="9.109375" defaultRowHeight="21"/>
  <cols>
    <col min="1" max="1" width="2.109375" style="25" customWidth="1"/>
    <col min="2" max="2" width="11.5546875" style="25" hidden="1" customWidth="1"/>
    <col min="3" max="3" width="44.6640625" style="322" customWidth="1"/>
    <col min="4" max="4" width="1.33203125" style="322" customWidth="1"/>
    <col min="5" max="5" width="26.5546875" style="80" customWidth="1"/>
    <col min="6" max="6" width="0.6640625" style="80" customWidth="1"/>
    <col min="7" max="7" width="29.88671875" style="81" bestFit="1" customWidth="1"/>
    <col min="8" max="8" width="26.5546875" style="81" customWidth="1"/>
    <col min="9" max="9" width="1" style="323" customWidth="1"/>
    <col min="10" max="10" width="30.6640625" style="324" bestFit="1" customWidth="1"/>
    <col min="11" max="11" width="2" style="323" customWidth="1"/>
    <col min="12" max="12" width="32.33203125" style="325" customWidth="1"/>
    <col min="13" max="13" width="1" style="325" customWidth="1"/>
    <col min="14" max="14" width="28.44140625" style="80" bestFit="1" customWidth="1"/>
    <col min="15" max="15" width="2" style="80" customWidth="1"/>
    <col min="16" max="17" width="28.44140625" style="81" bestFit="1" customWidth="1"/>
    <col min="18" max="18" width="31.6640625" style="81" bestFit="1" customWidth="1"/>
    <col min="19" max="19" width="1.44140625" style="81" customWidth="1"/>
    <col min="20" max="20" width="29.88671875" style="325" customWidth="1"/>
    <col min="21" max="21" width="20.44140625" style="6" hidden="1" customWidth="1"/>
    <col min="22" max="22" width="17.33203125" style="6" hidden="1" customWidth="1"/>
    <col min="23" max="23" width="0" style="6" hidden="1" customWidth="1"/>
    <col min="24" max="24" width="16.5546875" style="6" hidden="1" customWidth="1"/>
    <col min="25" max="25" width="21.109375" style="6" hidden="1" customWidth="1"/>
    <col min="26" max="16384" width="9.109375" style="6"/>
  </cols>
  <sheetData>
    <row r="1" spans="1:25" ht="27.6">
      <c r="C1" s="321" t="s">
        <v>84</v>
      </c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1:25" ht="27.6">
      <c r="C2" s="321" t="s">
        <v>53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</row>
    <row r="3" spans="1:25" ht="27.6">
      <c r="C3" s="321" t="str">
        <f>روکش!B26</f>
        <v>منتهی به 1402/06/31</v>
      </c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</row>
    <row r="5" spans="1:25" s="117" customFormat="1" ht="25.2">
      <c r="A5" s="25"/>
      <c r="B5" s="25"/>
      <c r="C5" s="216" t="s">
        <v>28</v>
      </c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5" s="117" customFormat="1" ht="9.75" customHeight="1">
      <c r="A6" s="25"/>
      <c r="B6" s="25"/>
      <c r="C6" s="326"/>
      <c r="D6" s="326"/>
      <c r="E6" s="41"/>
      <c r="F6" s="41"/>
      <c r="G6" s="76"/>
      <c r="H6" s="76"/>
      <c r="I6" s="327"/>
      <c r="J6" s="328"/>
      <c r="K6" s="327"/>
      <c r="L6" s="329"/>
      <c r="M6" s="329"/>
      <c r="N6" s="41"/>
      <c r="O6" s="41"/>
      <c r="P6" s="76"/>
      <c r="Q6" s="76"/>
      <c r="R6" s="76"/>
      <c r="S6" s="76"/>
      <c r="T6" s="329"/>
    </row>
    <row r="7" spans="1:25" s="117" customFormat="1" ht="27" customHeight="1" thickBot="1">
      <c r="A7" s="25"/>
      <c r="B7" s="25"/>
      <c r="C7" s="330"/>
      <c r="D7" s="331"/>
      <c r="E7" s="332" t="s">
        <v>569</v>
      </c>
      <c r="F7" s="332"/>
      <c r="G7" s="332"/>
      <c r="H7" s="332"/>
      <c r="I7" s="332"/>
      <c r="J7" s="332"/>
      <c r="K7" s="332"/>
      <c r="L7" s="332"/>
      <c r="M7" s="333"/>
      <c r="N7" s="332" t="s">
        <v>571</v>
      </c>
      <c r="O7" s="332"/>
      <c r="P7" s="332"/>
      <c r="Q7" s="332"/>
      <c r="R7" s="332"/>
      <c r="S7" s="332"/>
      <c r="T7" s="332"/>
    </row>
    <row r="8" spans="1:25" s="111" customFormat="1" ht="24.75" customHeight="1">
      <c r="A8" s="25"/>
      <c r="B8" s="25"/>
      <c r="C8" s="334" t="s">
        <v>24</v>
      </c>
      <c r="D8" s="335"/>
      <c r="E8" s="193" t="s">
        <v>12</v>
      </c>
      <c r="F8" s="109"/>
      <c r="G8" s="195" t="s">
        <v>13</v>
      </c>
      <c r="H8" s="195" t="s">
        <v>14</v>
      </c>
      <c r="I8" s="336"/>
      <c r="J8" s="337" t="s">
        <v>2</v>
      </c>
      <c r="K8" s="337"/>
      <c r="L8" s="337"/>
      <c r="M8" s="338"/>
      <c r="N8" s="193" t="s">
        <v>12</v>
      </c>
      <c r="O8" s="109"/>
      <c r="P8" s="195" t="s">
        <v>13</v>
      </c>
      <c r="Q8" s="195" t="s">
        <v>14</v>
      </c>
      <c r="R8" s="337" t="s">
        <v>2</v>
      </c>
      <c r="S8" s="337"/>
      <c r="T8" s="337"/>
    </row>
    <row r="9" spans="1:25" s="111" customFormat="1" ht="6" customHeight="1" thickBot="1">
      <c r="A9" s="25"/>
      <c r="B9" s="25"/>
      <c r="C9" s="335"/>
      <c r="D9" s="335"/>
      <c r="E9" s="194"/>
      <c r="F9" s="110"/>
      <c r="G9" s="196"/>
      <c r="H9" s="196"/>
      <c r="I9" s="339"/>
      <c r="J9" s="332"/>
      <c r="K9" s="332"/>
      <c r="L9" s="332"/>
      <c r="M9" s="340"/>
      <c r="N9" s="194"/>
      <c r="O9" s="110"/>
      <c r="P9" s="196"/>
      <c r="Q9" s="196"/>
      <c r="R9" s="332"/>
      <c r="S9" s="332"/>
      <c r="T9" s="332"/>
    </row>
    <row r="10" spans="1:25" s="111" customFormat="1" ht="42.75" customHeight="1" thickBot="1">
      <c r="A10" s="25"/>
      <c r="B10" s="25"/>
      <c r="C10" s="341"/>
      <c r="D10" s="335"/>
      <c r="E10" s="77" t="s">
        <v>56</v>
      </c>
      <c r="F10" s="77"/>
      <c r="G10" s="78" t="s">
        <v>57</v>
      </c>
      <c r="H10" s="78" t="s">
        <v>58</v>
      </c>
      <c r="I10" s="339"/>
      <c r="J10" s="342" t="s">
        <v>6</v>
      </c>
      <c r="K10" s="343"/>
      <c r="L10" s="344" t="s">
        <v>19</v>
      </c>
      <c r="M10" s="333"/>
      <c r="N10" s="77" t="s">
        <v>56</v>
      </c>
      <c r="O10" s="77"/>
      <c r="P10" s="78" t="s">
        <v>57</v>
      </c>
      <c r="Q10" s="78" t="s">
        <v>58</v>
      </c>
      <c r="R10" s="95" t="s">
        <v>6</v>
      </c>
      <c r="S10" s="79"/>
      <c r="T10" s="344" t="s">
        <v>19</v>
      </c>
    </row>
    <row r="11" spans="1:25" s="111" customFormat="1" ht="42.75" customHeight="1">
      <c r="A11" s="61"/>
      <c r="B11" s="61" t="s">
        <v>240</v>
      </c>
      <c r="C11" s="345" t="s">
        <v>113</v>
      </c>
      <c r="D11" s="346"/>
      <c r="E11" s="64">
        <v>0</v>
      </c>
      <c r="F11" s="64"/>
      <c r="G11" s="64">
        <f>'درآمد ناشی از تغییر قیمت اوراق '!K7</f>
        <v>78563702</v>
      </c>
      <c r="H11" s="64">
        <f>'درآمد ناشی ازفروش'!K8</f>
        <v>0</v>
      </c>
      <c r="I11" s="347"/>
      <c r="J11" s="348">
        <f>E11+G11+H11</f>
        <v>78563702</v>
      </c>
      <c r="K11" s="349"/>
      <c r="L11" s="350">
        <f>J11/870004560163</f>
        <v>9.0302632419858429E-5</v>
      </c>
      <c r="M11" s="350"/>
      <c r="N11" s="64">
        <v>0</v>
      </c>
      <c r="O11" s="64"/>
      <c r="P11" s="64">
        <f>'درآمد ناشی از تغییر قیمت اوراق '!R7</f>
        <v>-1401158587</v>
      </c>
      <c r="Q11" s="64">
        <f>'درآمد ناشی ازفروش'!S8</f>
        <v>-68506739</v>
      </c>
      <c r="R11" s="351">
        <f>N11+P11+Q11</f>
        <v>-1469665326</v>
      </c>
      <c r="S11" s="101"/>
      <c r="T11" s="350">
        <f>R11/درآمدها!$J$4</f>
        <v>4.203550354315114E-3</v>
      </c>
      <c r="U11" s="111">
        <v>0</v>
      </c>
      <c r="V11" s="126">
        <f t="shared" ref="V11:V25" si="0">U11-N11</f>
        <v>0</v>
      </c>
      <c r="X11" s="126">
        <v>-36329408</v>
      </c>
      <c r="Y11" s="126">
        <f t="shared" ref="Y11:Y25" si="1">X11-H11</f>
        <v>-36329408</v>
      </c>
    </row>
    <row r="12" spans="1:25" s="111" customFormat="1" ht="42.75" customHeight="1">
      <c r="A12" s="61"/>
      <c r="B12" s="61" t="s">
        <v>241</v>
      </c>
      <c r="C12" s="345" t="s">
        <v>496</v>
      </c>
      <c r="D12" s="346"/>
      <c r="E12" s="64">
        <v>0</v>
      </c>
      <c r="F12" s="64"/>
      <c r="G12" s="64">
        <f>'درآمد ناشی از تغییر قیمت اوراق '!K8</f>
        <v>271409721</v>
      </c>
      <c r="H12" s="64">
        <f>'درآمد ناشی ازفروش'!K9</f>
        <v>0</v>
      </c>
      <c r="I12" s="347"/>
      <c r="J12" s="348">
        <f t="shared" ref="J12:J75" si="2">E12+G12+H12</f>
        <v>271409721</v>
      </c>
      <c r="K12" s="349"/>
      <c r="L12" s="350">
        <f t="shared" ref="L12:L75" si="3">J12/870004560163</f>
        <v>3.1196356137391963E-4</v>
      </c>
      <c r="M12" s="350"/>
      <c r="N12" s="64">
        <v>0</v>
      </c>
      <c r="O12" s="64"/>
      <c r="P12" s="64">
        <f>'درآمد ناشی از تغییر قیمت اوراق '!R8</f>
        <v>-402203686</v>
      </c>
      <c r="Q12" s="64">
        <f>'درآمد ناشی ازفروش'!S9</f>
        <v>-6446591</v>
      </c>
      <c r="R12" s="351">
        <f t="shared" ref="R12:R75" si="4">N12+P12+Q12</f>
        <v>-408650277</v>
      </c>
      <c r="S12" s="101"/>
      <c r="T12" s="350">
        <f>R12/درآمدها!$J$4</f>
        <v>1.1688253007571599E-3</v>
      </c>
      <c r="U12" s="111">
        <v>0</v>
      </c>
      <c r="V12" s="126">
        <f t="shared" si="0"/>
        <v>0</v>
      </c>
      <c r="X12" s="126">
        <v>0</v>
      </c>
      <c r="Y12" s="126">
        <f t="shared" si="1"/>
        <v>0</v>
      </c>
    </row>
    <row r="13" spans="1:25" s="111" customFormat="1" ht="42.75" customHeight="1">
      <c r="A13" s="61"/>
      <c r="B13" s="61" t="s">
        <v>242</v>
      </c>
      <c r="C13" s="345" t="s">
        <v>472</v>
      </c>
      <c r="D13" s="346"/>
      <c r="E13" s="64">
        <f>'درآمد سود سهام'!N8</f>
        <v>0</v>
      </c>
      <c r="F13" s="64"/>
      <c r="G13" s="64">
        <f>'درآمد ناشی از تغییر قیمت اوراق '!K9</f>
        <v>168065882</v>
      </c>
      <c r="H13" s="64">
        <f>'درآمد ناشی ازفروش'!K10</f>
        <v>0</v>
      </c>
      <c r="I13" s="347"/>
      <c r="J13" s="348">
        <f t="shared" si="2"/>
        <v>168065882</v>
      </c>
      <c r="K13" s="349"/>
      <c r="L13" s="350">
        <f t="shared" si="3"/>
        <v>1.9317816215642819E-4</v>
      </c>
      <c r="M13" s="350"/>
      <c r="N13" s="64">
        <f>'درآمد سود سهام'!T8</f>
        <v>36610680</v>
      </c>
      <c r="O13" s="64"/>
      <c r="P13" s="64">
        <f>'درآمد ناشی از تغییر قیمت اوراق '!R9</f>
        <v>53053553</v>
      </c>
      <c r="Q13" s="64">
        <f>'درآمد ناشی ازفروش'!S10</f>
        <v>-4621765</v>
      </c>
      <c r="R13" s="351">
        <f t="shared" si="4"/>
        <v>85042468</v>
      </c>
      <c r="S13" s="101"/>
      <c r="T13" s="350">
        <f>R13/درآمدها!$J$4</f>
        <v>-2.4323925329733999E-4</v>
      </c>
      <c r="U13" s="111">
        <v>0</v>
      </c>
      <c r="V13" s="126">
        <f t="shared" si="0"/>
        <v>-36610680</v>
      </c>
      <c r="X13" s="126">
        <v>-30601084</v>
      </c>
      <c r="Y13" s="126">
        <f t="shared" si="1"/>
        <v>-30601084</v>
      </c>
    </row>
    <row r="14" spans="1:25" s="111" customFormat="1" ht="42.75" customHeight="1">
      <c r="A14" s="61"/>
      <c r="B14" s="61" t="s">
        <v>442</v>
      </c>
      <c r="C14" s="345" t="s">
        <v>183</v>
      </c>
      <c r="D14" s="346"/>
      <c r="E14" s="64">
        <f>'درآمد سود سهام'!N9</f>
        <v>0</v>
      </c>
      <c r="F14" s="64"/>
      <c r="G14" s="64">
        <f>'درآمد ناشی از تغییر قیمت اوراق '!K10</f>
        <v>5645927172</v>
      </c>
      <c r="H14" s="64">
        <f>'درآمد ناشی ازفروش'!K11</f>
        <v>0</v>
      </c>
      <c r="I14" s="347"/>
      <c r="J14" s="348">
        <f t="shared" si="2"/>
        <v>5645927172</v>
      </c>
      <c r="K14" s="349"/>
      <c r="L14" s="350">
        <f t="shared" si="3"/>
        <v>6.4895374467258023E-3</v>
      </c>
      <c r="M14" s="350"/>
      <c r="N14" s="64">
        <f>'درآمد سود سهام'!T9</f>
        <v>1176374164</v>
      </c>
      <c r="O14" s="64"/>
      <c r="P14" s="64">
        <f>'درآمد ناشی از تغییر قیمت اوراق '!R10</f>
        <v>-1214154629</v>
      </c>
      <c r="Q14" s="64">
        <f>'درآمد ناشی ازفروش'!S11</f>
        <v>-238492108</v>
      </c>
      <c r="R14" s="351">
        <f t="shared" si="4"/>
        <v>-276272573</v>
      </c>
      <c r="S14" s="101"/>
      <c r="T14" s="350">
        <f>R14/درآمدها!$J$4</f>
        <v>7.9019736777929408E-4</v>
      </c>
      <c r="U14" s="111">
        <v>0</v>
      </c>
      <c r="V14" s="126">
        <f t="shared" si="0"/>
        <v>-1176374164</v>
      </c>
      <c r="X14" s="126">
        <v>0</v>
      </c>
      <c r="Y14" s="126">
        <f t="shared" si="1"/>
        <v>0</v>
      </c>
    </row>
    <row r="15" spans="1:25" s="111" customFormat="1" ht="42.75" customHeight="1">
      <c r="A15" s="61"/>
      <c r="B15" s="61" t="s">
        <v>243</v>
      </c>
      <c r="C15" s="345" t="s">
        <v>497</v>
      </c>
      <c r="D15" s="346"/>
      <c r="E15" s="64">
        <v>0</v>
      </c>
      <c r="F15" s="64"/>
      <c r="G15" s="64">
        <f>'درآمد ناشی از تغییر قیمت اوراق '!K11</f>
        <v>963877178</v>
      </c>
      <c r="H15" s="64">
        <f>'درآمد ناشی ازفروش'!K12</f>
        <v>0</v>
      </c>
      <c r="I15" s="347"/>
      <c r="J15" s="348">
        <f t="shared" si="2"/>
        <v>963877178</v>
      </c>
      <c r="K15" s="349"/>
      <c r="L15" s="350">
        <f t="shared" si="3"/>
        <v>1.1078989951724075E-3</v>
      </c>
      <c r="M15" s="350"/>
      <c r="N15" s="64">
        <v>0</v>
      </c>
      <c r="O15" s="64"/>
      <c r="P15" s="64">
        <f>'درآمد ناشی از تغییر قیمت اوراق '!R11</f>
        <v>-6347335985</v>
      </c>
      <c r="Q15" s="64">
        <f>'درآمد ناشی ازفروش'!S12</f>
        <v>-96449450</v>
      </c>
      <c r="R15" s="351">
        <f t="shared" si="4"/>
        <v>-6443785435</v>
      </c>
      <c r="S15" s="101"/>
      <c r="T15" s="350">
        <f>R15/درآمدها!$J$4</f>
        <v>1.8430574682024456E-2</v>
      </c>
      <c r="U15" s="111">
        <v>450572850</v>
      </c>
      <c r="V15" s="126">
        <f t="shared" si="0"/>
        <v>450572850</v>
      </c>
      <c r="X15" s="126">
        <v>78960553</v>
      </c>
      <c r="Y15" s="126">
        <f t="shared" si="1"/>
        <v>78960553</v>
      </c>
    </row>
    <row r="16" spans="1:25" s="111" customFormat="1" ht="42.75" customHeight="1">
      <c r="A16" s="61"/>
      <c r="B16" s="61" t="s">
        <v>464</v>
      </c>
      <c r="C16" s="345" t="s">
        <v>459</v>
      </c>
      <c r="D16" s="346"/>
      <c r="E16" s="64">
        <v>0</v>
      </c>
      <c r="F16" s="64"/>
      <c r="G16" s="64">
        <f>'درآمد ناشی از تغییر قیمت اوراق '!K12</f>
        <v>904533654</v>
      </c>
      <c r="H16" s="64">
        <f>'درآمد ناشی ازفروش'!K13</f>
        <v>0</v>
      </c>
      <c r="I16" s="347"/>
      <c r="J16" s="348">
        <f t="shared" si="2"/>
        <v>904533654</v>
      </c>
      <c r="K16" s="349"/>
      <c r="L16" s="350">
        <f t="shared" si="3"/>
        <v>1.0396884055763234E-3</v>
      </c>
      <c r="M16" s="350"/>
      <c r="N16" s="64">
        <v>0</v>
      </c>
      <c r="O16" s="64"/>
      <c r="P16" s="64">
        <f>'درآمد ناشی از تغییر قیمت اوراق '!R12</f>
        <v>7638667223</v>
      </c>
      <c r="Q16" s="64">
        <f>'درآمد ناشی ازفروش'!S13</f>
        <v>10199587</v>
      </c>
      <c r="R16" s="351">
        <f t="shared" si="4"/>
        <v>7648866810</v>
      </c>
      <c r="S16" s="101"/>
      <c r="T16" s="350">
        <f>R16/درآمدها!$J$4</f>
        <v>-2.1877359573280575E-2</v>
      </c>
      <c r="U16" s="111">
        <v>0</v>
      </c>
      <c r="V16" s="126">
        <f t="shared" si="0"/>
        <v>0</v>
      </c>
      <c r="X16" s="126">
        <v>77788809</v>
      </c>
      <c r="Y16" s="126">
        <f t="shared" si="1"/>
        <v>77788809</v>
      </c>
    </row>
    <row r="17" spans="1:25" s="111" customFormat="1" ht="42.75" customHeight="1">
      <c r="A17" s="61"/>
      <c r="B17" s="61" t="s">
        <v>244</v>
      </c>
      <c r="C17" s="345" t="s">
        <v>106</v>
      </c>
      <c r="D17" s="346"/>
      <c r="E17" s="64">
        <f>'درآمد سود سهام'!N10</f>
        <v>0</v>
      </c>
      <c r="F17" s="64"/>
      <c r="G17" s="64">
        <f>'درآمد ناشی از تغییر قیمت اوراق '!K13</f>
        <v>9042870509</v>
      </c>
      <c r="H17" s="64">
        <f>'درآمد ناشی ازفروش'!K14</f>
        <v>0</v>
      </c>
      <c r="I17" s="347"/>
      <c r="J17" s="348">
        <f t="shared" si="2"/>
        <v>9042870509</v>
      </c>
      <c r="K17" s="349"/>
      <c r="L17" s="350">
        <f t="shared" si="3"/>
        <v>1.0394049552229669E-2</v>
      </c>
      <c r="M17" s="350"/>
      <c r="N17" s="64">
        <f>'درآمد سود سهام'!T10</f>
        <v>1168056528</v>
      </c>
      <c r="O17" s="64"/>
      <c r="P17" s="64">
        <f>'درآمد ناشی از تغییر قیمت اوراق '!R13</f>
        <v>-12580253461</v>
      </c>
      <c r="Q17" s="64">
        <f>'درآمد ناشی ازفروش'!S14</f>
        <v>-467040455</v>
      </c>
      <c r="R17" s="351">
        <f t="shared" si="4"/>
        <v>-11879237388</v>
      </c>
      <c r="S17" s="101"/>
      <c r="T17" s="350">
        <f>R17/درآمدها!$J$4</f>
        <v>3.397710461553119E-2</v>
      </c>
      <c r="U17" s="111">
        <v>35523750</v>
      </c>
      <c r="V17" s="126">
        <f t="shared" si="0"/>
        <v>-1132532778</v>
      </c>
      <c r="X17" s="126">
        <v>462301027</v>
      </c>
      <c r="Y17" s="126">
        <f t="shared" si="1"/>
        <v>462301027</v>
      </c>
    </row>
    <row r="18" spans="1:25" s="111" customFormat="1" ht="42.75" customHeight="1">
      <c r="A18" s="61"/>
      <c r="B18" s="61" t="s">
        <v>245</v>
      </c>
      <c r="C18" s="345" t="s">
        <v>165</v>
      </c>
      <c r="D18" s="346"/>
      <c r="E18" s="64">
        <f>'درآمد سود سهام'!N11</f>
        <v>0</v>
      </c>
      <c r="F18" s="64"/>
      <c r="G18" s="64">
        <f>'درآمد ناشی از تغییر قیمت اوراق '!K14</f>
        <v>-1414455874</v>
      </c>
      <c r="H18" s="64">
        <f>'درآمد ناشی ازفروش'!K15</f>
        <v>-993397335</v>
      </c>
      <c r="I18" s="347"/>
      <c r="J18" s="348">
        <f t="shared" si="2"/>
        <v>-2407853209</v>
      </c>
      <c r="K18" s="349"/>
      <c r="L18" s="350">
        <f t="shared" si="3"/>
        <v>-2.7676328599345224E-3</v>
      </c>
      <c r="M18" s="350"/>
      <c r="N18" s="64">
        <f>'درآمد سود سهام'!T11</f>
        <v>465399407</v>
      </c>
      <c r="O18" s="64"/>
      <c r="P18" s="64">
        <f>'درآمد ناشی از تغییر قیمت اوراق '!R14</f>
        <v>-14075381890</v>
      </c>
      <c r="Q18" s="64">
        <f>'درآمد ناشی ازفروش'!S15</f>
        <v>-2215651393</v>
      </c>
      <c r="R18" s="351">
        <f t="shared" si="4"/>
        <v>-15825633876</v>
      </c>
      <c r="S18" s="101"/>
      <c r="T18" s="350">
        <f>R18/درآمدها!$J$4</f>
        <v>4.5264624339868977E-2</v>
      </c>
      <c r="U18" s="111">
        <v>194004700</v>
      </c>
      <c r="V18" s="126">
        <f t="shared" si="0"/>
        <v>-271394707</v>
      </c>
      <c r="X18" s="126">
        <v>95456641</v>
      </c>
      <c r="Y18" s="126">
        <f t="shared" si="1"/>
        <v>1088853976</v>
      </c>
    </row>
    <row r="19" spans="1:25" s="111" customFormat="1" ht="42.75" customHeight="1">
      <c r="A19" s="61"/>
      <c r="B19" s="61" t="s">
        <v>246</v>
      </c>
      <c r="C19" s="345" t="s">
        <v>161</v>
      </c>
      <c r="D19" s="346"/>
      <c r="E19" s="64">
        <v>0</v>
      </c>
      <c r="F19" s="64"/>
      <c r="G19" s="64">
        <f>'درآمد ناشی از تغییر قیمت اوراق '!K15</f>
        <v>2321618953</v>
      </c>
      <c r="H19" s="64">
        <f>'درآمد ناشی ازفروش'!K16</f>
        <v>0</v>
      </c>
      <c r="I19" s="347"/>
      <c r="J19" s="348">
        <f t="shared" si="2"/>
        <v>2321618953</v>
      </c>
      <c r="K19" s="349"/>
      <c r="L19" s="350">
        <f t="shared" si="3"/>
        <v>2.6685135449922609E-3</v>
      </c>
      <c r="M19" s="350"/>
      <c r="N19" s="64">
        <v>0</v>
      </c>
      <c r="O19" s="64"/>
      <c r="P19" s="64">
        <f>'درآمد ناشی از تغییر قیمت اوراق '!R15</f>
        <v>-6187435907</v>
      </c>
      <c r="Q19" s="64">
        <f>'درآمد ناشی ازفروش'!S16</f>
        <v>-87117751</v>
      </c>
      <c r="R19" s="351">
        <f t="shared" si="4"/>
        <v>-6274553658</v>
      </c>
      <c r="S19" s="101"/>
      <c r="T19" s="350">
        <f>R19/درآمدها!$J$4</f>
        <v>1.7946536388690097E-2</v>
      </c>
      <c r="U19" s="111">
        <v>0</v>
      </c>
      <c r="V19" s="126">
        <f t="shared" si="0"/>
        <v>0</v>
      </c>
      <c r="X19" s="126">
        <v>42485519</v>
      </c>
      <c r="Y19" s="126">
        <f t="shared" si="1"/>
        <v>42485519</v>
      </c>
    </row>
    <row r="20" spans="1:25" s="111" customFormat="1" ht="42.75" customHeight="1">
      <c r="A20" s="61"/>
      <c r="B20" s="61" t="s">
        <v>247</v>
      </c>
      <c r="C20" s="345" t="s">
        <v>539</v>
      </c>
      <c r="D20" s="346"/>
      <c r="E20" s="64">
        <v>0</v>
      </c>
      <c r="F20" s="64"/>
      <c r="G20" s="64">
        <f>'درآمد ناشی از تغییر قیمت اوراق '!K16</f>
        <v>1538951230</v>
      </c>
      <c r="H20" s="64">
        <f>'درآمد ناشی ازفروش'!K17</f>
        <v>0</v>
      </c>
      <c r="I20" s="347"/>
      <c r="J20" s="348">
        <f t="shared" si="2"/>
        <v>1538951230</v>
      </c>
      <c r="K20" s="349"/>
      <c r="L20" s="350">
        <f t="shared" si="3"/>
        <v>1.768900187961853E-3</v>
      </c>
      <c r="M20" s="350"/>
      <c r="N20" s="64">
        <v>0</v>
      </c>
      <c r="O20" s="64"/>
      <c r="P20" s="64">
        <f>'درآمد ناشی از تغییر قیمت اوراق '!R16</f>
        <v>1346258450</v>
      </c>
      <c r="Q20" s="64">
        <f>'درآمد ناشی ازفروش'!S17</f>
        <v>-1789712</v>
      </c>
      <c r="R20" s="351">
        <f t="shared" si="4"/>
        <v>1344468738</v>
      </c>
      <c r="S20" s="101"/>
      <c r="T20" s="350">
        <f>R20/درآمدها!$J$4</f>
        <v>-3.8454619157188268E-3</v>
      </c>
      <c r="U20" s="111">
        <v>0</v>
      </c>
      <c r="V20" s="126">
        <f t="shared" si="0"/>
        <v>0</v>
      </c>
      <c r="X20" s="126">
        <v>34742125</v>
      </c>
      <c r="Y20" s="126">
        <f t="shared" si="1"/>
        <v>34742125</v>
      </c>
    </row>
    <row r="21" spans="1:25" s="111" customFormat="1" ht="42.75" customHeight="1">
      <c r="A21" s="61"/>
      <c r="B21" s="61" t="s">
        <v>248</v>
      </c>
      <c r="C21" s="345" t="s">
        <v>202</v>
      </c>
      <c r="D21" s="346"/>
      <c r="E21" s="64">
        <f>'درآمد سود سهام'!N12</f>
        <v>0</v>
      </c>
      <c r="F21" s="64"/>
      <c r="G21" s="64">
        <f>'درآمد ناشی از تغییر قیمت اوراق '!K17</f>
        <v>216399359</v>
      </c>
      <c r="H21" s="64">
        <f>'درآمد ناشی ازفروش'!K18</f>
        <v>0</v>
      </c>
      <c r="I21" s="347"/>
      <c r="J21" s="348">
        <f t="shared" si="2"/>
        <v>216399359</v>
      </c>
      <c r="K21" s="349"/>
      <c r="L21" s="350">
        <f t="shared" si="3"/>
        <v>2.4873359164859601E-4</v>
      </c>
      <c r="M21" s="350"/>
      <c r="N21" s="64">
        <f>'درآمد سود سهام'!T12</f>
        <v>38185344</v>
      </c>
      <c r="O21" s="64"/>
      <c r="P21" s="64">
        <f>'درآمد ناشی از تغییر قیمت اوراق '!R17</f>
        <v>-5014547783</v>
      </c>
      <c r="Q21" s="64">
        <f>'درآمد ناشی ازفروش'!S18</f>
        <v>-670131851</v>
      </c>
      <c r="R21" s="351">
        <f t="shared" si="4"/>
        <v>-5646494290</v>
      </c>
      <c r="S21" s="101"/>
      <c r="T21" s="350">
        <f>R21/درآمدها!$J$4</f>
        <v>1.6150155177143893E-2</v>
      </c>
      <c r="U21" s="111">
        <v>15568146</v>
      </c>
      <c r="V21" s="126">
        <f t="shared" si="0"/>
        <v>-22617198</v>
      </c>
      <c r="X21" s="126">
        <v>-33135258</v>
      </c>
      <c r="Y21" s="126">
        <f t="shared" si="1"/>
        <v>-33135258</v>
      </c>
    </row>
    <row r="22" spans="1:25" s="111" customFormat="1" ht="42.75" customHeight="1">
      <c r="A22" s="61"/>
      <c r="B22" s="61" t="s">
        <v>249</v>
      </c>
      <c r="C22" s="345" t="s">
        <v>97</v>
      </c>
      <c r="D22" s="346"/>
      <c r="E22" s="64">
        <f>'درآمد سود سهام'!N13</f>
        <v>0</v>
      </c>
      <c r="F22" s="64"/>
      <c r="G22" s="64">
        <f>'درآمد ناشی از تغییر قیمت اوراق '!K18</f>
        <v>1319620736</v>
      </c>
      <c r="H22" s="64">
        <f>'درآمد ناشی ازفروش'!K19</f>
        <v>0</v>
      </c>
      <c r="I22" s="347"/>
      <c r="J22" s="348">
        <f t="shared" si="2"/>
        <v>1319620736</v>
      </c>
      <c r="K22" s="349"/>
      <c r="L22" s="350">
        <f t="shared" si="3"/>
        <v>1.5167974932829801E-3</v>
      </c>
      <c r="M22" s="350"/>
      <c r="N22" s="64">
        <f>'درآمد سود سهام'!T13</f>
        <v>2557135750</v>
      </c>
      <c r="O22" s="64"/>
      <c r="P22" s="64">
        <f>'درآمد ناشی از تغییر قیمت اوراق '!R18</f>
        <v>-8675980777</v>
      </c>
      <c r="Q22" s="64">
        <f>'درآمد ناشی ازفروش'!S19</f>
        <v>-203850670</v>
      </c>
      <c r="R22" s="351">
        <f t="shared" si="4"/>
        <v>-6322695697</v>
      </c>
      <c r="S22" s="101"/>
      <c r="T22" s="350">
        <f>R22/درآمدها!$J$4</f>
        <v>1.8084232693771123E-2</v>
      </c>
      <c r="U22" s="111">
        <v>641580750</v>
      </c>
      <c r="V22" s="126">
        <f t="shared" si="0"/>
        <v>-1915555000</v>
      </c>
      <c r="X22" s="126">
        <v>569123946</v>
      </c>
      <c r="Y22" s="126">
        <f t="shared" si="1"/>
        <v>569123946</v>
      </c>
    </row>
    <row r="23" spans="1:25" s="111" customFormat="1" ht="42.75" customHeight="1">
      <c r="A23" s="61"/>
      <c r="B23" s="61" t="s">
        <v>250</v>
      </c>
      <c r="C23" s="345" t="s">
        <v>498</v>
      </c>
      <c r="D23" s="346"/>
      <c r="E23" s="64">
        <f>'درآمد سود سهام'!N14</f>
        <v>0</v>
      </c>
      <c r="F23" s="64"/>
      <c r="G23" s="64">
        <f>'درآمد ناشی از تغییر قیمت اوراق '!K19</f>
        <v>13536580365</v>
      </c>
      <c r="H23" s="64">
        <f>'درآمد ناشی ازفروش'!K20</f>
        <v>0</v>
      </c>
      <c r="I23" s="347"/>
      <c r="J23" s="348">
        <f t="shared" si="2"/>
        <v>13536580365</v>
      </c>
      <c r="K23" s="349"/>
      <c r="L23" s="350">
        <f t="shared" si="3"/>
        <v>1.555920622124538E-2</v>
      </c>
      <c r="M23" s="350"/>
      <c r="N23" s="64">
        <f>'درآمد سود سهام'!T14</f>
        <v>647465720</v>
      </c>
      <c r="O23" s="64"/>
      <c r="P23" s="64">
        <f>'درآمد ناشی از تغییر قیمت اوراق '!R19</f>
        <v>-511292570</v>
      </c>
      <c r="Q23" s="64">
        <f>'درآمد ناشی ازفروش'!S20</f>
        <v>-311535193</v>
      </c>
      <c r="R23" s="351">
        <f t="shared" si="4"/>
        <v>-175362043</v>
      </c>
      <c r="S23" s="101"/>
      <c r="T23" s="350">
        <f>R23/درآمدها!$J$4</f>
        <v>5.0157213682951944E-4</v>
      </c>
      <c r="U23" s="111">
        <v>82613506</v>
      </c>
      <c r="V23" s="126">
        <f t="shared" si="0"/>
        <v>-564852214</v>
      </c>
      <c r="X23" s="126">
        <v>0</v>
      </c>
      <c r="Y23" s="126">
        <f t="shared" si="1"/>
        <v>0</v>
      </c>
    </row>
    <row r="24" spans="1:25" s="111" customFormat="1" ht="42.6" customHeight="1">
      <c r="A24" s="61"/>
      <c r="B24" s="61" t="s">
        <v>251</v>
      </c>
      <c r="C24" s="345" t="s">
        <v>124</v>
      </c>
      <c r="D24" s="346"/>
      <c r="E24" s="64">
        <f>'درآمد سود سهام'!N15</f>
        <v>0</v>
      </c>
      <c r="F24" s="64"/>
      <c r="G24" s="64">
        <f>'درآمد ناشی از تغییر قیمت اوراق '!K20</f>
        <v>4403873900</v>
      </c>
      <c r="H24" s="64">
        <f>'درآمد ناشی ازفروش'!K21</f>
        <v>0</v>
      </c>
      <c r="I24" s="347"/>
      <c r="J24" s="348">
        <f t="shared" si="2"/>
        <v>4403873900</v>
      </c>
      <c r="K24" s="349"/>
      <c r="L24" s="350">
        <f t="shared" si="3"/>
        <v>5.0618974907153487E-3</v>
      </c>
      <c r="M24" s="350"/>
      <c r="N24" s="64">
        <f>'درآمد سود سهام'!T15</f>
        <v>175675444</v>
      </c>
      <c r="O24" s="64"/>
      <c r="P24" s="64">
        <f>'درآمد ناشی از تغییر قیمت اوراق '!R20</f>
        <v>-1290802568</v>
      </c>
      <c r="Q24" s="64">
        <f>'درآمد ناشی ازفروش'!S21</f>
        <v>-139196842</v>
      </c>
      <c r="R24" s="351">
        <f t="shared" si="4"/>
        <v>-1254323966</v>
      </c>
      <c r="S24" s="101"/>
      <c r="T24" s="350">
        <f>R24/درآمدها!$J$4</f>
        <v>3.5876290053435192E-3</v>
      </c>
      <c r="U24" s="111">
        <v>1522400400</v>
      </c>
      <c r="V24" s="126">
        <f t="shared" si="0"/>
        <v>1346724956</v>
      </c>
      <c r="X24" s="126">
        <v>1991522120</v>
      </c>
      <c r="Y24" s="126">
        <f t="shared" si="1"/>
        <v>1991522120</v>
      </c>
    </row>
    <row r="25" spans="1:25" s="111" customFormat="1" ht="42.75" customHeight="1">
      <c r="A25" s="61"/>
      <c r="B25" s="61" t="s">
        <v>252</v>
      </c>
      <c r="C25" s="345" t="s">
        <v>203</v>
      </c>
      <c r="D25" s="346"/>
      <c r="E25" s="64">
        <f>'درآمد سود سهام'!N16</f>
        <v>0</v>
      </c>
      <c r="F25" s="64"/>
      <c r="G25" s="64">
        <f>'درآمد ناشی از تغییر قیمت اوراق '!K21</f>
        <v>7658101492</v>
      </c>
      <c r="H25" s="64">
        <f>'درآمد ناشی ازفروش'!K22</f>
        <v>0</v>
      </c>
      <c r="I25" s="347"/>
      <c r="J25" s="348">
        <f t="shared" si="2"/>
        <v>7658101492</v>
      </c>
      <c r="K25" s="349"/>
      <c r="L25" s="350">
        <f t="shared" si="3"/>
        <v>8.8023693698401004E-3</v>
      </c>
      <c r="M25" s="350"/>
      <c r="N25" s="64">
        <f>'درآمد سود سهام'!T16</f>
        <v>4274929400</v>
      </c>
      <c r="O25" s="64"/>
      <c r="P25" s="64">
        <f>'درآمد ناشی از تغییر قیمت اوراق '!R21</f>
        <v>4945186305</v>
      </c>
      <c r="Q25" s="64">
        <f>'درآمد ناشی ازفروش'!S22</f>
        <v>13009404</v>
      </c>
      <c r="R25" s="351">
        <f t="shared" si="4"/>
        <v>9233125109</v>
      </c>
      <c r="S25" s="101"/>
      <c r="T25" s="350">
        <f>R25/درآمدها!$J$4</f>
        <v>-2.6408669808525322E-2</v>
      </c>
      <c r="U25" s="111">
        <v>134699171</v>
      </c>
      <c r="V25" s="126">
        <f t="shared" si="0"/>
        <v>-4140230229</v>
      </c>
      <c r="X25" s="126">
        <v>5086980876</v>
      </c>
      <c r="Y25" s="126">
        <f t="shared" si="1"/>
        <v>5086980876</v>
      </c>
    </row>
    <row r="26" spans="1:25" s="111" customFormat="1" ht="42.75" customHeight="1">
      <c r="A26" s="61"/>
      <c r="B26" s="61"/>
      <c r="C26" s="345" t="s">
        <v>573</v>
      </c>
      <c r="D26" s="346"/>
      <c r="E26" s="64"/>
      <c r="F26" s="64"/>
      <c r="G26" s="64">
        <f>'درآمد ناشی از تغییر قیمت اوراق '!K22</f>
        <v>-2818498866</v>
      </c>
      <c r="H26" s="64">
        <v>0</v>
      </c>
      <c r="I26" s="347"/>
      <c r="J26" s="348">
        <f t="shared" si="2"/>
        <v>-2818498866</v>
      </c>
      <c r="K26" s="349"/>
      <c r="L26" s="350">
        <f t="shared" si="3"/>
        <v>-3.239636888192792E-3</v>
      </c>
      <c r="M26" s="350"/>
      <c r="N26" s="64">
        <v>0</v>
      </c>
      <c r="O26" s="64"/>
      <c r="P26" s="64">
        <f>'درآمد ناشی از تغییر قیمت اوراق '!R22</f>
        <v>-2818498866</v>
      </c>
      <c r="Q26" s="64">
        <v>0</v>
      </c>
      <c r="R26" s="351">
        <f t="shared" si="4"/>
        <v>-2818498866</v>
      </c>
      <c r="S26" s="101"/>
      <c r="T26" s="350">
        <f>R26/درآمدها!$J$4</f>
        <v>8.0614965170723828E-3</v>
      </c>
      <c r="V26" s="126"/>
      <c r="X26" s="126"/>
      <c r="Y26" s="126"/>
    </row>
    <row r="27" spans="1:25" s="111" customFormat="1" ht="44.4" customHeight="1">
      <c r="A27" s="61"/>
      <c r="B27" s="61" t="s">
        <v>253</v>
      </c>
      <c r="C27" s="345" t="s">
        <v>134</v>
      </c>
      <c r="D27" s="346"/>
      <c r="E27" s="64">
        <f>'درآمد سود سهام'!N17</f>
        <v>0</v>
      </c>
      <c r="F27" s="64"/>
      <c r="G27" s="64">
        <f>'درآمد ناشی از تغییر قیمت اوراق '!K23</f>
        <v>9585961237</v>
      </c>
      <c r="H27" s="64">
        <f>'درآمد ناشی ازفروش'!K23</f>
        <v>-439241038</v>
      </c>
      <c r="I27" s="347"/>
      <c r="J27" s="348">
        <f t="shared" si="2"/>
        <v>9146720199</v>
      </c>
      <c r="K27" s="349"/>
      <c r="L27" s="350">
        <f t="shared" si="3"/>
        <v>1.0513416386330564E-2</v>
      </c>
      <c r="M27" s="350"/>
      <c r="N27" s="64">
        <v>0</v>
      </c>
      <c r="O27" s="64"/>
      <c r="P27" s="64">
        <f>'درآمد ناشی از تغییر قیمت اوراق '!R23</f>
        <v>-28413030669</v>
      </c>
      <c r="Q27" s="64">
        <f>'درآمد ناشی ازفروش'!S23</f>
        <v>-6644004659</v>
      </c>
      <c r="R27" s="351">
        <f t="shared" si="4"/>
        <v>-35057035328</v>
      </c>
      <c r="S27" s="101"/>
      <c r="T27" s="350">
        <f>R27/درآمدها!$J$4</f>
        <v>0.1002704565911844</v>
      </c>
      <c r="U27" s="111">
        <v>0</v>
      </c>
      <c r="V27" s="126">
        <f t="shared" ref="V27:V50" si="5">U27-N27</f>
        <v>0</v>
      </c>
      <c r="X27" s="126">
        <v>1212265477</v>
      </c>
      <c r="Y27" s="126">
        <f t="shared" ref="Y27:Y50" si="6">X27-H27</f>
        <v>1651506515</v>
      </c>
    </row>
    <row r="28" spans="1:25" s="111" customFormat="1" ht="42.75" customHeight="1">
      <c r="A28" s="61"/>
      <c r="B28" s="61" t="s">
        <v>443</v>
      </c>
      <c r="C28" s="345" t="s">
        <v>428</v>
      </c>
      <c r="D28" s="346"/>
      <c r="E28" s="64">
        <f>'درآمد سود سهام'!N18</f>
        <v>0</v>
      </c>
      <c r="F28" s="64"/>
      <c r="G28" s="64">
        <f>'درآمد ناشی از تغییر قیمت اوراق '!K24</f>
        <v>2675088526</v>
      </c>
      <c r="H28" s="64">
        <f>'درآمد ناشی ازفروش'!K24</f>
        <v>0</v>
      </c>
      <c r="I28" s="347"/>
      <c r="J28" s="348">
        <f t="shared" si="2"/>
        <v>2675088526</v>
      </c>
      <c r="K28" s="349"/>
      <c r="L28" s="350">
        <f t="shared" si="3"/>
        <v>3.0747982809409733E-3</v>
      </c>
      <c r="M28" s="350"/>
      <c r="N28" s="64">
        <v>0</v>
      </c>
      <c r="O28" s="64"/>
      <c r="P28" s="64">
        <f>'درآمد ناشی از تغییر قیمت اوراق '!R24</f>
        <v>-7624290445</v>
      </c>
      <c r="Q28" s="64">
        <f>'درآمد ناشی ازفروش'!S24</f>
        <v>-468087549</v>
      </c>
      <c r="R28" s="351">
        <f t="shared" si="4"/>
        <v>-8092377994</v>
      </c>
      <c r="S28" s="101"/>
      <c r="T28" s="350">
        <f>R28/درآمدها!$J$4</f>
        <v>2.3145894362571723E-2</v>
      </c>
      <c r="U28" s="111">
        <v>0</v>
      </c>
      <c r="V28" s="126">
        <f t="shared" si="5"/>
        <v>0</v>
      </c>
      <c r="X28" s="126">
        <v>36202406</v>
      </c>
      <c r="Y28" s="126">
        <f t="shared" si="6"/>
        <v>36202406</v>
      </c>
    </row>
    <row r="29" spans="1:25" s="111" customFormat="1" ht="42.75" customHeight="1">
      <c r="A29" s="61"/>
      <c r="B29" s="61" t="s">
        <v>254</v>
      </c>
      <c r="C29" s="345" t="s">
        <v>429</v>
      </c>
      <c r="D29" s="346"/>
      <c r="E29" s="64">
        <f>'درآمد سود سهام'!N19</f>
        <v>0</v>
      </c>
      <c r="F29" s="64"/>
      <c r="G29" s="64">
        <f>'درآمد ناشی از تغییر قیمت اوراق '!K25</f>
        <v>1640514118</v>
      </c>
      <c r="H29" s="64">
        <f>'درآمد ناشی ازفروش'!K25</f>
        <v>0</v>
      </c>
      <c r="I29" s="347"/>
      <c r="J29" s="348">
        <f t="shared" si="2"/>
        <v>1640514118</v>
      </c>
      <c r="K29" s="349"/>
      <c r="L29" s="350">
        <f t="shared" si="3"/>
        <v>1.8856385277942003E-3</v>
      </c>
      <c r="M29" s="350"/>
      <c r="N29" s="64">
        <f>'درآمد سود سهام'!T17</f>
        <v>47658300</v>
      </c>
      <c r="O29" s="64"/>
      <c r="P29" s="64">
        <f>'درآمد ناشی از تغییر قیمت اوراق '!R25</f>
        <v>-2922735403</v>
      </c>
      <c r="Q29" s="64">
        <f>'درآمد ناشی ازفروش'!S25</f>
        <v>-89734897</v>
      </c>
      <c r="R29" s="351">
        <f t="shared" si="4"/>
        <v>-2964812000</v>
      </c>
      <c r="S29" s="101"/>
      <c r="T29" s="350">
        <f>R29/درآمدها!$J$4</f>
        <v>8.4799826957866874E-3</v>
      </c>
      <c r="U29" s="111">
        <v>351960665</v>
      </c>
      <c r="V29" s="126">
        <f t="shared" si="5"/>
        <v>304302365</v>
      </c>
      <c r="X29" s="126">
        <v>-39755770</v>
      </c>
      <c r="Y29" s="126">
        <f t="shared" si="6"/>
        <v>-39755770</v>
      </c>
    </row>
    <row r="30" spans="1:25" s="111" customFormat="1" ht="42.75" customHeight="1">
      <c r="A30" s="61"/>
      <c r="B30" s="61" t="s">
        <v>255</v>
      </c>
      <c r="C30" s="345" t="s">
        <v>430</v>
      </c>
      <c r="D30" s="346"/>
      <c r="E30" s="64">
        <v>0</v>
      </c>
      <c r="F30" s="64"/>
      <c r="G30" s="64">
        <f>'درآمد ناشی از تغییر قیمت اوراق '!K26</f>
        <v>4626585219</v>
      </c>
      <c r="H30" s="64">
        <f>'درآمد ناشی ازفروش'!K26</f>
        <v>0</v>
      </c>
      <c r="I30" s="347"/>
      <c r="J30" s="348">
        <f t="shared" si="2"/>
        <v>4626585219</v>
      </c>
      <c r="K30" s="349"/>
      <c r="L30" s="350">
        <f t="shared" si="3"/>
        <v>5.3178861707726963E-3</v>
      </c>
      <c r="M30" s="350"/>
      <c r="N30" s="64">
        <f>'درآمد سود سهام'!T18</f>
        <v>285327500</v>
      </c>
      <c r="O30" s="64"/>
      <c r="P30" s="64">
        <f>'درآمد ناشی از تغییر قیمت اوراق '!R26</f>
        <v>-10460385420</v>
      </c>
      <c r="Q30" s="64">
        <f>'درآمد ناشی ازفروش'!S26</f>
        <v>-28776913</v>
      </c>
      <c r="R30" s="351">
        <f t="shared" si="4"/>
        <v>-10203834833</v>
      </c>
      <c r="S30" s="101"/>
      <c r="T30" s="350">
        <f>R30/درآمدها!$J$4</f>
        <v>2.9185102736532856E-2</v>
      </c>
      <c r="U30" s="111">
        <v>0</v>
      </c>
      <c r="V30" s="126">
        <f t="shared" si="5"/>
        <v>-285327500</v>
      </c>
      <c r="X30" s="126">
        <v>639150789</v>
      </c>
      <c r="Y30" s="126">
        <f t="shared" si="6"/>
        <v>639150789</v>
      </c>
    </row>
    <row r="31" spans="1:25" s="111" customFormat="1" ht="42.75" customHeight="1">
      <c r="A31" s="61"/>
      <c r="B31" s="61" t="s">
        <v>444</v>
      </c>
      <c r="C31" s="345" t="s">
        <v>211</v>
      </c>
      <c r="D31" s="346"/>
      <c r="E31" s="64">
        <v>0</v>
      </c>
      <c r="F31" s="64"/>
      <c r="G31" s="64">
        <f>'درآمد ناشی از تغییر قیمت اوراق '!K27</f>
        <v>-915504817</v>
      </c>
      <c r="H31" s="64">
        <f>'درآمد ناشی ازفروش'!K27</f>
        <v>0</v>
      </c>
      <c r="I31" s="347"/>
      <c r="J31" s="348">
        <f t="shared" si="2"/>
        <v>-915504817</v>
      </c>
      <c r="K31" s="349"/>
      <c r="L31" s="350">
        <f t="shared" si="3"/>
        <v>-1.0522988716616328E-3</v>
      </c>
      <c r="M31" s="350"/>
      <c r="N31" s="64">
        <v>0</v>
      </c>
      <c r="O31" s="64"/>
      <c r="P31" s="64">
        <f>'درآمد ناشی از تغییر قیمت اوراق '!R27</f>
        <v>-6198847793</v>
      </c>
      <c r="Q31" s="64">
        <f>'درآمد ناشی ازفروش'!S27</f>
        <v>-336944178</v>
      </c>
      <c r="R31" s="351">
        <f t="shared" si="4"/>
        <v>-6535791971</v>
      </c>
      <c r="S31" s="101"/>
      <c r="T31" s="350">
        <f>R31/درآمدها!$J$4</f>
        <v>1.8693732627006895E-2</v>
      </c>
      <c r="U31" s="111">
        <v>0</v>
      </c>
      <c r="V31" s="126">
        <f t="shared" si="5"/>
        <v>0</v>
      </c>
      <c r="X31" s="126">
        <v>211372581</v>
      </c>
      <c r="Y31" s="126">
        <f t="shared" si="6"/>
        <v>211372581</v>
      </c>
    </row>
    <row r="32" spans="1:25" s="111" customFormat="1" ht="42.75" customHeight="1">
      <c r="A32" s="61"/>
      <c r="B32" s="61" t="s">
        <v>445</v>
      </c>
      <c r="C32" s="345" t="s">
        <v>109</v>
      </c>
      <c r="D32" s="346"/>
      <c r="E32" s="64">
        <v>0</v>
      </c>
      <c r="F32" s="64"/>
      <c r="G32" s="64">
        <f>'درآمد ناشی از تغییر قیمت اوراق '!K28</f>
        <v>6019190051</v>
      </c>
      <c r="H32" s="64">
        <f>'درآمد ناشی ازفروش'!K28</f>
        <v>0</v>
      </c>
      <c r="I32" s="347"/>
      <c r="J32" s="348">
        <f t="shared" si="2"/>
        <v>6019190051</v>
      </c>
      <c r="K32" s="349"/>
      <c r="L32" s="350">
        <f t="shared" si="3"/>
        <v>6.9185729898614242E-3</v>
      </c>
      <c r="M32" s="350"/>
      <c r="N32" s="64">
        <v>0</v>
      </c>
      <c r="O32" s="64"/>
      <c r="P32" s="64">
        <f>'درآمد ناشی از تغییر قیمت اوراق '!R28</f>
        <v>-2817994978</v>
      </c>
      <c r="Q32" s="64">
        <f>'درآمد ناشی ازفروش'!S28</f>
        <v>-237161762</v>
      </c>
      <c r="R32" s="351">
        <f t="shared" si="4"/>
        <v>-3055156740</v>
      </c>
      <c r="S32" s="101"/>
      <c r="T32" s="350">
        <f>R32/درآمدها!$J$4</f>
        <v>8.7383875564845497E-3</v>
      </c>
      <c r="U32" s="111">
        <v>0</v>
      </c>
      <c r="V32" s="126">
        <f t="shared" si="5"/>
        <v>0</v>
      </c>
      <c r="X32" s="126">
        <v>-167666702</v>
      </c>
      <c r="Y32" s="126">
        <f t="shared" si="6"/>
        <v>-167666702</v>
      </c>
    </row>
    <row r="33" spans="1:25" s="111" customFormat="1" ht="42.75" customHeight="1">
      <c r="A33" s="61"/>
      <c r="B33" s="61" t="s">
        <v>256</v>
      </c>
      <c r="C33" s="345" t="s">
        <v>540</v>
      </c>
      <c r="D33" s="346"/>
      <c r="E33" s="64">
        <v>0</v>
      </c>
      <c r="F33" s="64"/>
      <c r="G33" s="64">
        <f>'درآمد ناشی از تغییر قیمت اوراق '!K29</f>
        <v>-243282735</v>
      </c>
      <c r="H33" s="64">
        <f>'درآمد ناشی ازفروش'!K29</f>
        <v>0</v>
      </c>
      <c r="I33" s="347"/>
      <c r="J33" s="348">
        <f t="shared" si="2"/>
        <v>-243282735</v>
      </c>
      <c r="K33" s="349"/>
      <c r="L33" s="350">
        <f t="shared" si="3"/>
        <v>-2.7963386186667769E-4</v>
      </c>
      <c r="M33" s="350"/>
      <c r="N33" s="64">
        <v>0</v>
      </c>
      <c r="O33" s="64"/>
      <c r="P33" s="64">
        <f>'درآمد ناشی از تغییر قیمت اوراق '!R29</f>
        <v>551898413</v>
      </c>
      <c r="Q33" s="64">
        <f>'درآمد ناشی ازفروش'!S29</f>
        <v>-498638</v>
      </c>
      <c r="R33" s="351">
        <f t="shared" si="4"/>
        <v>551399775</v>
      </c>
      <c r="S33" s="101"/>
      <c r="T33" s="350">
        <f>R33/درآمدها!$J$4</f>
        <v>-1.5771187348340042E-3</v>
      </c>
      <c r="U33" s="111">
        <v>411612890</v>
      </c>
      <c r="V33" s="126">
        <f t="shared" si="5"/>
        <v>411612890</v>
      </c>
      <c r="X33" s="126">
        <v>217992007</v>
      </c>
      <c r="Y33" s="126">
        <f t="shared" si="6"/>
        <v>217992007</v>
      </c>
    </row>
    <row r="34" spans="1:25" s="111" customFormat="1" ht="42.75" customHeight="1">
      <c r="A34" s="61"/>
      <c r="B34" s="61" t="s">
        <v>257</v>
      </c>
      <c r="C34" s="345" t="s">
        <v>143</v>
      </c>
      <c r="D34" s="346"/>
      <c r="E34" s="64">
        <v>0</v>
      </c>
      <c r="F34" s="64"/>
      <c r="G34" s="64">
        <f>'درآمد ناشی از تغییر قیمت اوراق '!K30</f>
        <v>1366717965</v>
      </c>
      <c r="H34" s="64">
        <f>'درآمد ناشی ازفروش'!K30</f>
        <v>107587433</v>
      </c>
      <c r="I34" s="347"/>
      <c r="J34" s="348">
        <f t="shared" si="2"/>
        <v>1474305398</v>
      </c>
      <c r="K34" s="349"/>
      <c r="L34" s="350">
        <f t="shared" si="3"/>
        <v>1.6945950234143383E-3</v>
      </c>
      <c r="M34" s="350"/>
      <c r="N34" s="64">
        <f>'درآمد سود سهام'!T19</f>
        <v>2569638540</v>
      </c>
      <c r="O34" s="64"/>
      <c r="P34" s="64">
        <f>'درآمد ناشی از تغییر قیمت اوراق '!R30</f>
        <v>3995092339</v>
      </c>
      <c r="Q34" s="64">
        <f>'درآمد ناشی ازفروش'!S30</f>
        <v>-15215346</v>
      </c>
      <c r="R34" s="351">
        <f t="shared" si="4"/>
        <v>6549515533</v>
      </c>
      <c r="S34" s="101"/>
      <c r="T34" s="350">
        <f>R34/درآمدها!$J$4</f>
        <v>-1.8732984885930754E-2</v>
      </c>
      <c r="U34" s="111">
        <v>478121400</v>
      </c>
      <c r="V34" s="126">
        <f t="shared" si="5"/>
        <v>-2091517140</v>
      </c>
      <c r="X34" s="126">
        <v>51824145</v>
      </c>
      <c r="Y34" s="126">
        <f t="shared" si="6"/>
        <v>-55763288</v>
      </c>
    </row>
    <row r="35" spans="1:25" s="111" customFormat="1" ht="42.75" customHeight="1">
      <c r="A35" s="61"/>
      <c r="B35" s="61" t="s">
        <v>258</v>
      </c>
      <c r="C35" s="345" t="s">
        <v>91</v>
      </c>
      <c r="D35" s="346"/>
      <c r="E35" s="64">
        <f>'درآمد سود سهام'!N20</f>
        <v>0</v>
      </c>
      <c r="F35" s="64"/>
      <c r="G35" s="64">
        <f>'درآمد ناشی از تغییر قیمت اوراق '!K31</f>
        <v>1453580061</v>
      </c>
      <c r="H35" s="64">
        <f>'درآمد ناشی ازفروش'!K31</f>
        <v>0</v>
      </c>
      <c r="I35" s="347"/>
      <c r="J35" s="348">
        <f t="shared" si="2"/>
        <v>1453580061</v>
      </c>
      <c r="K35" s="349"/>
      <c r="L35" s="350">
        <f t="shared" si="3"/>
        <v>1.6707729218426901E-3</v>
      </c>
      <c r="M35" s="350"/>
      <c r="N35" s="64">
        <f>'درآمد سود سهام'!T20</f>
        <v>338041787</v>
      </c>
      <c r="O35" s="64"/>
      <c r="P35" s="64">
        <f>'درآمد ناشی از تغییر قیمت اوراق '!R31</f>
        <v>-5379678686</v>
      </c>
      <c r="Q35" s="64">
        <f>'درآمد ناشی ازفروش'!S31</f>
        <v>-342380964</v>
      </c>
      <c r="R35" s="351">
        <f t="shared" si="4"/>
        <v>-5384017863</v>
      </c>
      <c r="S35" s="101"/>
      <c r="T35" s="350">
        <f>R35/درآمدها!$J$4</f>
        <v>1.5399417673716385E-2</v>
      </c>
      <c r="U35" s="111">
        <v>0</v>
      </c>
      <c r="V35" s="126">
        <f t="shared" si="5"/>
        <v>-338041787</v>
      </c>
      <c r="X35" s="126">
        <v>-189023454</v>
      </c>
      <c r="Y35" s="126">
        <f t="shared" si="6"/>
        <v>-189023454</v>
      </c>
    </row>
    <row r="36" spans="1:25" s="111" customFormat="1" ht="42.75" customHeight="1">
      <c r="A36" s="61"/>
      <c r="B36" s="61" t="s">
        <v>411</v>
      </c>
      <c r="C36" s="345" t="s">
        <v>192</v>
      </c>
      <c r="D36" s="346"/>
      <c r="E36" s="64"/>
      <c r="F36" s="64"/>
      <c r="G36" s="64">
        <f>'درآمد ناشی از تغییر قیمت اوراق '!K32</f>
        <v>1541373893</v>
      </c>
      <c r="H36" s="64">
        <f>'درآمد ناشی ازفروش'!K32</f>
        <v>0</v>
      </c>
      <c r="I36" s="347"/>
      <c r="J36" s="348">
        <f t="shared" si="2"/>
        <v>1541373893</v>
      </c>
      <c r="K36" s="349"/>
      <c r="L36" s="350">
        <f t="shared" si="3"/>
        <v>1.7716848434808381E-3</v>
      </c>
      <c r="M36" s="350"/>
      <c r="N36" s="64">
        <v>0</v>
      </c>
      <c r="O36" s="64"/>
      <c r="P36" s="64">
        <f>'درآمد ناشی از تغییر قیمت اوراق '!R32</f>
        <v>-10538483052</v>
      </c>
      <c r="Q36" s="64">
        <f>'درآمد ناشی ازفروش'!S32</f>
        <v>-627084131</v>
      </c>
      <c r="R36" s="351">
        <f t="shared" si="4"/>
        <v>-11165567183</v>
      </c>
      <c r="S36" s="101"/>
      <c r="T36" s="350">
        <f>R36/درآمدها!$J$4</f>
        <v>3.1935858496418564E-2</v>
      </c>
      <c r="U36" s="111">
        <v>0</v>
      </c>
      <c r="V36" s="126">
        <f t="shared" si="5"/>
        <v>0</v>
      </c>
      <c r="X36" s="126">
        <v>-36129911</v>
      </c>
      <c r="Y36" s="126">
        <f t="shared" si="6"/>
        <v>-36129911</v>
      </c>
    </row>
    <row r="37" spans="1:25" s="111" customFormat="1" ht="42.75" customHeight="1">
      <c r="A37" s="61"/>
      <c r="B37" s="61" t="s">
        <v>259</v>
      </c>
      <c r="C37" s="345" t="s">
        <v>107</v>
      </c>
      <c r="D37" s="346"/>
      <c r="E37" s="64">
        <v>0</v>
      </c>
      <c r="F37" s="64"/>
      <c r="G37" s="64">
        <f>'درآمد ناشی از تغییر قیمت اوراق '!K33</f>
        <v>3503306787</v>
      </c>
      <c r="H37" s="64">
        <f>'درآمد ناشی ازفروش'!K33</f>
        <v>145985397</v>
      </c>
      <c r="I37" s="347"/>
      <c r="J37" s="348">
        <f t="shared" si="2"/>
        <v>3649292184</v>
      </c>
      <c r="K37" s="349"/>
      <c r="L37" s="350">
        <f t="shared" si="3"/>
        <v>4.1945667311402207E-3</v>
      </c>
      <c r="M37" s="350"/>
      <c r="N37" s="64">
        <v>0</v>
      </c>
      <c r="O37" s="64"/>
      <c r="P37" s="64">
        <f>'درآمد ناشی از تغییر قیمت اوراق '!R33</f>
        <v>7927426696</v>
      </c>
      <c r="Q37" s="64">
        <f>'درآمد ناشی ازفروش'!S33</f>
        <v>329703035</v>
      </c>
      <c r="R37" s="351">
        <f t="shared" si="4"/>
        <v>8257129731</v>
      </c>
      <c r="S37" s="101"/>
      <c r="T37" s="350">
        <f>R37/درآمدها!$J$4</f>
        <v>-2.3617118804074522E-2</v>
      </c>
      <c r="U37" s="111">
        <v>0</v>
      </c>
      <c r="V37" s="126">
        <f t="shared" si="5"/>
        <v>0</v>
      </c>
      <c r="X37" s="126">
        <v>158010935</v>
      </c>
      <c r="Y37" s="126">
        <f t="shared" si="6"/>
        <v>12025538</v>
      </c>
    </row>
    <row r="38" spans="1:25" s="111" customFormat="1" ht="42.75" customHeight="1">
      <c r="A38" s="61"/>
      <c r="B38" s="61" t="s">
        <v>260</v>
      </c>
      <c r="C38" s="345" t="s">
        <v>473</v>
      </c>
      <c r="D38" s="346"/>
      <c r="E38" s="64">
        <v>0</v>
      </c>
      <c r="F38" s="64"/>
      <c r="G38" s="64">
        <f>'درآمد ناشی از تغییر قیمت اوراق '!K34</f>
        <v>4148777439</v>
      </c>
      <c r="H38" s="64">
        <f>'درآمد ناشی ازفروش'!K34</f>
        <v>3182746110</v>
      </c>
      <c r="I38" s="347"/>
      <c r="J38" s="348">
        <f t="shared" si="2"/>
        <v>7331523549</v>
      </c>
      <c r="K38" s="349"/>
      <c r="L38" s="350">
        <f t="shared" si="3"/>
        <v>8.4269943914160629E-3</v>
      </c>
      <c r="M38" s="350"/>
      <c r="N38" s="64">
        <v>0</v>
      </c>
      <c r="O38" s="64"/>
      <c r="P38" s="64">
        <f>'درآمد ناشی از تغییر قیمت اوراق '!R34</f>
        <v>16741884445</v>
      </c>
      <c r="Q38" s="64">
        <f>'درآمد ناشی ازفروش'!S34</f>
        <v>3422895978</v>
      </c>
      <c r="R38" s="351">
        <f t="shared" si="4"/>
        <v>20164780423</v>
      </c>
      <c r="S38" s="101"/>
      <c r="T38" s="350">
        <f>R38/درآمدها!$J$4</f>
        <v>-5.7675491414422964E-2</v>
      </c>
      <c r="U38" s="111">
        <v>0</v>
      </c>
      <c r="V38" s="126">
        <f t="shared" si="5"/>
        <v>0</v>
      </c>
      <c r="X38" s="126">
        <v>109163575</v>
      </c>
      <c r="Y38" s="126">
        <f t="shared" si="6"/>
        <v>-3073582535</v>
      </c>
    </row>
    <row r="39" spans="1:25" s="111" customFormat="1" ht="42.75" customHeight="1">
      <c r="A39" s="61"/>
      <c r="B39" s="61" t="s">
        <v>261</v>
      </c>
      <c r="C39" s="345" t="s">
        <v>237</v>
      </c>
      <c r="D39" s="346"/>
      <c r="E39" s="64">
        <f>'درآمد سود سهام'!N21</f>
        <v>0</v>
      </c>
      <c r="F39" s="64"/>
      <c r="G39" s="64">
        <f>'درآمد ناشی از تغییر قیمت اوراق '!K35</f>
        <v>715595449</v>
      </c>
      <c r="H39" s="64">
        <f>'درآمد ناشی ازفروش'!K35</f>
        <v>0</v>
      </c>
      <c r="I39" s="347"/>
      <c r="J39" s="348">
        <f t="shared" si="2"/>
        <v>715595449</v>
      </c>
      <c r="K39" s="349"/>
      <c r="L39" s="350">
        <f t="shared" si="3"/>
        <v>8.2251919330851477E-4</v>
      </c>
      <c r="M39" s="350"/>
      <c r="N39" s="64">
        <f>'درآمد سود سهام'!T21</f>
        <v>613980759</v>
      </c>
      <c r="O39" s="64"/>
      <c r="P39" s="64">
        <f>'درآمد ناشی از تغییر قیمت اوراق '!R35</f>
        <v>-2318240663</v>
      </c>
      <c r="Q39" s="64">
        <f>'درآمد ناشی ازفروش'!S35</f>
        <v>-123258442</v>
      </c>
      <c r="R39" s="351">
        <f t="shared" si="4"/>
        <v>-1827518346</v>
      </c>
      <c r="S39" s="101"/>
      <c r="T39" s="350">
        <f>R39/درآمدها!$J$4</f>
        <v>5.2270848709168437E-3</v>
      </c>
      <c r="U39" s="111">
        <v>1243254200</v>
      </c>
      <c r="V39" s="126">
        <f t="shared" si="5"/>
        <v>629273441</v>
      </c>
      <c r="X39" s="126">
        <v>395339920</v>
      </c>
      <c r="Y39" s="126">
        <f t="shared" si="6"/>
        <v>395339920</v>
      </c>
    </row>
    <row r="40" spans="1:25" s="111" customFormat="1" ht="42.75" customHeight="1">
      <c r="A40" s="61"/>
      <c r="B40" s="61" t="s">
        <v>262</v>
      </c>
      <c r="C40" s="345" t="s">
        <v>105</v>
      </c>
      <c r="D40" s="346"/>
      <c r="E40" s="64">
        <f>'درآمد سود سهام'!N22</f>
        <v>0</v>
      </c>
      <c r="F40" s="64"/>
      <c r="G40" s="64">
        <f>'درآمد ناشی از تغییر قیمت اوراق '!K36</f>
        <v>2407351044</v>
      </c>
      <c r="H40" s="64">
        <f>'درآمد ناشی ازفروش'!K36</f>
        <v>0</v>
      </c>
      <c r="I40" s="347"/>
      <c r="J40" s="348">
        <f t="shared" si="2"/>
        <v>2407351044</v>
      </c>
      <c r="K40" s="349"/>
      <c r="L40" s="350">
        <f t="shared" si="3"/>
        <v>2.7670556618105196E-3</v>
      </c>
      <c r="M40" s="350"/>
      <c r="N40" s="64">
        <f>'درآمد سود سهام'!T22</f>
        <v>5331272616</v>
      </c>
      <c r="O40" s="64"/>
      <c r="P40" s="64">
        <f>'درآمد ناشی از تغییر قیمت اوراق '!R36</f>
        <v>-3298341306</v>
      </c>
      <c r="Q40" s="64">
        <f>'درآمد ناشی ازفروش'!S36</f>
        <v>-63691062</v>
      </c>
      <c r="R40" s="351">
        <f t="shared" si="4"/>
        <v>1969240248</v>
      </c>
      <c r="S40" s="101"/>
      <c r="T40" s="350">
        <f>R40/درآمدها!$J$4</f>
        <v>-5.6324391654130803E-3</v>
      </c>
      <c r="U40" s="111">
        <v>0</v>
      </c>
      <c r="V40" s="126">
        <f t="shared" si="5"/>
        <v>-5331272616</v>
      </c>
      <c r="X40" s="126">
        <v>25933379</v>
      </c>
      <c r="Y40" s="126">
        <f t="shared" si="6"/>
        <v>25933379</v>
      </c>
    </row>
    <row r="41" spans="1:25" s="111" customFormat="1" ht="42.75" customHeight="1">
      <c r="A41" s="61"/>
      <c r="B41" s="61" t="s">
        <v>263</v>
      </c>
      <c r="C41" s="345" t="s">
        <v>111</v>
      </c>
      <c r="D41" s="346"/>
      <c r="E41" s="64"/>
      <c r="F41" s="64"/>
      <c r="G41" s="64">
        <f>'درآمد ناشی از تغییر قیمت اوراق '!K37</f>
        <v>1326805001</v>
      </c>
      <c r="H41" s="64">
        <f>'درآمد ناشی ازفروش'!K37</f>
        <v>-707182586</v>
      </c>
      <c r="I41" s="347"/>
      <c r="J41" s="348">
        <f t="shared" si="2"/>
        <v>619622415</v>
      </c>
      <c r="K41" s="349"/>
      <c r="L41" s="350">
        <f t="shared" si="3"/>
        <v>7.1220593933888168E-4</v>
      </c>
      <c r="M41" s="350"/>
      <c r="N41" s="64">
        <v>0</v>
      </c>
      <c r="O41" s="64"/>
      <c r="P41" s="64">
        <f>'درآمد ناشی از تغییر قیمت اوراق '!R37</f>
        <v>-862355567</v>
      </c>
      <c r="Q41" s="64">
        <f>'درآمد ناشی ازفروش'!S37</f>
        <v>-1054419557</v>
      </c>
      <c r="R41" s="351">
        <f t="shared" si="4"/>
        <v>-1916775124</v>
      </c>
      <c r="S41" s="101"/>
      <c r="T41" s="350">
        <f>R41/درآمدها!$J$4</f>
        <v>5.4823779326427383E-3</v>
      </c>
      <c r="U41" s="111">
        <v>0</v>
      </c>
      <c r="V41" s="126">
        <f t="shared" si="5"/>
        <v>0</v>
      </c>
      <c r="X41" s="126">
        <v>21613218</v>
      </c>
      <c r="Y41" s="126">
        <f t="shared" si="6"/>
        <v>728795804</v>
      </c>
    </row>
    <row r="42" spans="1:25" s="111" customFormat="1" ht="42.75" customHeight="1">
      <c r="A42" s="61"/>
      <c r="B42" s="61" t="s">
        <v>264</v>
      </c>
      <c r="C42" s="345" t="s">
        <v>483</v>
      </c>
      <c r="D42" s="346"/>
      <c r="E42" s="64">
        <v>0</v>
      </c>
      <c r="F42" s="64"/>
      <c r="G42" s="64">
        <f>'درآمد ناشی از تغییر قیمت اوراق '!K38</f>
        <v>2913517482</v>
      </c>
      <c r="H42" s="64">
        <f>'درآمد ناشی ازفروش'!K38</f>
        <v>0</v>
      </c>
      <c r="I42" s="347"/>
      <c r="J42" s="348">
        <f t="shared" si="2"/>
        <v>2913517482</v>
      </c>
      <c r="K42" s="349"/>
      <c r="L42" s="350">
        <f t="shared" si="3"/>
        <v>3.3488531157286542E-3</v>
      </c>
      <c r="M42" s="350"/>
      <c r="N42" s="64">
        <v>0</v>
      </c>
      <c r="O42" s="64"/>
      <c r="P42" s="64">
        <f>'درآمد ناشی از تغییر قیمت اوراق '!R38</f>
        <v>4591200595</v>
      </c>
      <c r="Q42" s="64">
        <f>'درآمد ناشی ازفروش'!S38</f>
        <v>62008416</v>
      </c>
      <c r="R42" s="351">
        <f t="shared" si="4"/>
        <v>4653209011</v>
      </c>
      <c r="S42" s="101"/>
      <c r="T42" s="350">
        <f>R42/درآمدها!$J$4</f>
        <v>-1.3309151437986182E-2</v>
      </c>
      <c r="U42" s="111">
        <v>0</v>
      </c>
      <c r="V42" s="126">
        <f t="shared" si="5"/>
        <v>0</v>
      </c>
      <c r="X42" s="126">
        <v>6963707</v>
      </c>
      <c r="Y42" s="126">
        <f t="shared" si="6"/>
        <v>6963707</v>
      </c>
    </row>
    <row r="43" spans="1:25" s="111" customFormat="1" ht="42.75" customHeight="1">
      <c r="A43" s="61"/>
      <c r="B43" s="61" t="s">
        <v>265</v>
      </c>
      <c r="C43" s="345" t="s">
        <v>235</v>
      </c>
      <c r="D43" s="346"/>
      <c r="E43" s="64">
        <f>'درآمد سود سهام'!N24</f>
        <v>0</v>
      </c>
      <c r="F43" s="64"/>
      <c r="G43" s="64">
        <f>'درآمد ناشی از تغییر قیمت اوراق '!K39</f>
        <v>3473417000</v>
      </c>
      <c r="H43" s="64">
        <f>'درآمد ناشی ازفروش'!K39</f>
        <v>0</v>
      </c>
      <c r="I43" s="347"/>
      <c r="J43" s="348">
        <f t="shared" si="2"/>
        <v>3473417000</v>
      </c>
      <c r="K43" s="349"/>
      <c r="L43" s="350">
        <f t="shared" si="3"/>
        <v>3.9924124068375418E-3</v>
      </c>
      <c r="M43" s="350"/>
      <c r="N43" s="64">
        <v>0</v>
      </c>
      <c r="O43" s="64"/>
      <c r="P43" s="64">
        <f>'درآمد ناشی از تغییر قیمت اوراق '!R39</f>
        <v>-1927085131</v>
      </c>
      <c r="Q43" s="64">
        <f>'درآمد ناشی ازفروش'!S39</f>
        <v>-181579081</v>
      </c>
      <c r="R43" s="351">
        <f t="shared" si="4"/>
        <v>-2108664212</v>
      </c>
      <c r="S43" s="101"/>
      <c r="T43" s="350">
        <f>R43/درآمدها!$J$4</f>
        <v>6.0312208763944131E-3</v>
      </c>
      <c r="U43" s="111">
        <v>3995116450</v>
      </c>
      <c r="V43" s="126">
        <f t="shared" si="5"/>
        <v>3995116450</v>
      </c>
      <c r="X43" s="126">
        <v>4354077818</v>
      </c>
      <c r="Y43" s="126">
        <f t="shared" si="6"/>
        <v>4354077818</v>
      </c>
    </row>
    <row r="44" spans="1:25" s="111" customFormat="1" ht="42.75" customHeight="1">
      <c r="A44" s="61"/>
      <c r="B44" s="61" t="s">
        <v>266</v>
      </c>
      <c r="C44" s="345" t="s">
        <v>541</v>
      </c>
      <c r="D44" s="346"/>
      <c r="E44" s="64">
        <v>0</v>
      </c>
      <c r="F44" s="64"/>
      <c r="G44" s="64">
        <f>'درآمد ناشی از تغییر قیمت اوراق '!K40</f>
        <v>-1236536289</v>
      </c>
      <c r="H44" s="64">
        <f>'درآمد ناشی ازفروش'!K40</f>
        <v>0</v>
      </c>
      <c r="I44" s="347"/>
      <c r="J44" s="348">
        <f t="shared" si="2"/>
        <v>-1236536289</v>
      </c>
      <c r="K44" s="349"/>
      <c r="L44" s="350">
        <f t="shared" si="3"/>
        <v>-1.4212986294788253E-3</v>
      </c>
      <c r="M44" s="350"/>
      <c r="N44" s="64">
        <v>0</v>
      </c>
      <c r="O44" s="64"/>
      <c r="P44" s="64">
        <f>'درآمد ناشی از تغییر قیمت اوراق '!R40</f>
        <v>-1278002140</v>
      </c>
      <c r="Q44" s="64">
        <f>'درآمد ناشی ازفروش'!S40</f>
        <v>-649841</v>
      </c>
      <c r="R44" s="351">
        <f t="shared" si="4"/>
        <v>-1278651981</v>
      </c>
      <c r="S44" s="101"/>
      <c r="T44" s="350">
        <f>R44/درآمدها!$J$4</f>
        <v>3.6572122187893763E-3</v>
      </c>
      <c r="U44" s="111">
        <v>203006280</v>
      </c>
      <c r="V44" s="126">
        <f t="shared" si="5"/>
        <v>203006280</v>
      </c>
      <c r="X44" s="126">
        <v>0</v>
      </c>
      <c r="Y44" s="126">
        <f t="shared" si="6"/>
        <v>0</v>
      </c>
    </row>
    <row r="45" spans="1:25" s="111" customFormat="1" ht="42.75" customHeight="1">
      <c r="A45" s="61"/>
      <c r="B45" s="61" t="s">
        <v>267</v>
      </c>
      <c r="C45" s="345" t="s">
        <v>88</v>
      </c>
      <c r="D45" s="346"/>
      <c r="E45" s="64">
        <v>0</v>
      </c>
      <c r="F45" s="64"/>
      <c r="G45" s="64">
        <f>'درآمد ناشی از تغییر قیمت اوراق '!K41</f>
        <v>8012151740</v>
      </c>
      <c r="H45" s="64">
        <f>'درآمد ناشی ازفروش'!K41</f>
        <v>0</v>
      </c>
      <c r="I45" s="347"/>
      <c r="J45" s="348">
        <f t="shared" si="2"/>
        <v>8012151740</v>
      </c>
      <c r="K45" s="349"/>
      <c r="L45" s="350">
        <f t="shared" si="3"/>
        <v>9.2093215448191216E-3</v>
      </c>
      <c r="M45" s="350"/>
      <c r="N45" s="64">
        <v>0</v>
      </c>
      <c r="O45" s="64"/>
      <c r="P45" s="64">
        <f>'درآمد ناشی از تغییر قیمت اوراق '!R41</f>
        <v>8922708288</v>
      </c>
      <c r="Q45" s="64">
        <f>'درآمد ناشی ازفروش'!S41</f>
        <v>10100735</v>
      </c>
      <c r="R45" s="351">
        <f t="shared" si="4"/>
        <v>8932809023</v>
      </c>
      <c r="S45" s="101"/>
      <c r="T45" s="350">
        <f>R45/درآمدها!$J$4</f>
        <v>-2.5549702962551147E-2</v>
      </c>
      <c r="U45" s="111">
        <v>3855594000</v>
      </c>
      <c r="V45" s="126">
        <f t="shared" si="5"/>
        <v>3855594000</v>
      </c>
      <c r="X45" s="126">
        <v>5010716726</v>
      </c>
      <c r="Y45" s="126">
        <f t="shared" si="6"/>
        <v>5010716726</v>
      </c>
    </row>
    <row r="46" spans="1:25" s="111" customFormat="1" ht="42.75" customHeight="1">
      <c r="A46" s="61"/>
      <c r="B46" s="61" t="s">
        <v>268</v>
      </c>
      <c r="C46" s="345" t="s">
        <v>475</v>
      </c>
      <c r="D46" s="346"/>
      <c r="E46" s="64">
        <f>'درآمد سود سهام'!N23</f>
        <v>0</v>
      </c>
      <c r="F46" s="64"/>
      <c r="G46" s="64">
        <f>'درآمد ناشی از تغییر قیمت اوراق '!K42</f>
        <v>35402560481</v>
      </c>
      <c r="H46" s="64">
        <f>'درآمد ناشی ازفروش'!K42</f>
        <v>0</v>
      </c>
      <c r="I46" s="347"/>
      <c r="J46" s="348">
        <f t="shared" si="2"/>
        <v>35402560481</v>
      </c>
      <c r="K46" s="349"/>
      <c r="L46" s="350">
        <f t="shared" si="3"/>
        <v>4.0692384962174387E-2</v>
      </c>
      <c r="M46" s="350"/>
      <c r="N46" s="64">
        <f>'درآمد سود سهام'!T23</f>
        <v>30609387224</v>
      </c>
      <c r="O46" s="64"/>
      <c r="P46" s="64">
        <f>'درآمد ناشی از تغییر قیمت اوراق '!R42</f>
        <v>-44653720022</v>
      </c>
      <c r="Q46" s="64">
        <f>'درآمد ناشی ازفروش'!S42</f>
        <v>-963425434</v>
      </c>
      <c r="R46" s="351">
        <f t="shared" si="4"/>
        <v>-15007758232</v>
      </c>
      <c r="S46" s="101"/>
      <c r="T46" s="350">
        <f>R46/درآمدها!$J$4</f>
        <v>4.2925328860619227E-2</v>
      </c>
      <c r="U46" s="111">
        <v>1359850000</v>
      </c>
      <c r="V46" s="126">
        <f t="shared" si="5"/>
        <v>-29249537224</v>
      </c>
      <c r="X46" s="126">
        <v>93944865</v>
      </c>
      <c r="Y46" s="126">
        <f t="shared" si="6"/>
        <v>93944865</v>
      </c>
    </row>
    <row r="47" spans="1:25" s="111" customFormat="1" ht="42.75" customHeight="1">
      <c r="A47" s="61"/>
      <c r="B47" s="61" t="s">
        <v>269</v>
      </c>
      <c r="C47" s="345" t="s">
        <v>499</v>
      </c>
      <c r="D47" s="346"/>
      <c r="E47" s="64">
        <v>0</v>
      </c>
      <c r="F47" s="64"/>
      <c r="G47" s="64">
        <f>'درآمد ناشی از تغییر قیمت اوراق '!K43</f>
        <v>5250520530</v>
      </c>
      <c r="H47" s="64">
        <f>'درآمد ناشی ازفروش'!K43</f>
        <v>0</v>
      </c>
      <c r="I47" s="347"/>
      <c r="J47" s="348">
        <f t="shared" si="2"/>
        <v>5250520530</v>
      </c>
      <c r="K47" s="349"/>
      <c r="L47" s="350">
        <f t="shared" si="3"/>
        <v>6.035049435851563E-3</v>
      </c>
      <c r="M47" s="350"/>
      <c r="N47" s="64">
        <v>0</v>
      </c>
      <c r="O47" s="64"/>
      <c r="P47" s="64">
        <f>'درآمد ناشی از تغییر قیمت اوراق '!R43</f>
        <v>2369433688</v>
      </c>
      <c r="Q47" s="64">
        <f>'درآمد ناشی ازفروش'!S43</f>
        <v>-62685034</v>
      </c>
      <c r="R47" s="351">
        <f t="shared" si="4"/>
        <v>2306748654</v>
      </c>
      <c r="S47" s="101"/>
      <c r="T47" s="350">
        <f>R47/درآمدها!$J$4</f>
        <v>-6.5977838289406664E-3</v>
      </c>
      <c r="U47" s="111">
        <v>405581250</v>
      </c>
      <c r="V47" s="126">
        <f t="shared" si="5"/>
        <v>405581250</v>
      </c>
      <c r="X47" s="126">
        <v>30766133</v>
      </c>
      <c r="Y47" s="126">
        <f t="shared" si="6"/>
        <v>30766133</v>
      </c>
    </row>
    <row r="48" spans="1:25" s="111" customFormat="1" ht="42.75" customHeight="1">
      <c r="A48" s="61"/>
      <c r="B48" s="61" t="s">
        <v>270</v>
      </c>
      <c r="C48" s="345" t="s">
        <v>542</v>
      </c>
      <c r="D48" s="346"/>
      <c r="E48" s="64">
        <v>0</v>
      </c>
      <c r="F48" s="64"/>
      <c r="G48" s="64">
        <f>'درآمد ناشی از تغییر قیمت اوراق '!K44</f>
        <v>1548534604</v>
      </c>
      <c r="H48" s="64">
        <f>'درآمد ناشی ازفروش'!K44</f>
        <v>0</v>
      </c>
      <c r="I48" s="347"/>
      <c r="J48" s="348">
        <f t="shared" si="2"/>
        <v>1548534604</v>
      </c>
      <c r="K48" s="349"/>
      <c r="L48" s="350">
        <f t="shared" si="3"/>
        <v>1.7799155026381398E-3</v>
      </c>
      <c r="M48" s="350"/>
      <c r="N48" s="64">
        <v>0</v>
      </c>
      <c r="O48" s="64"/>
      <c r="P48" s="64">
        <f>'درآمد ناشی از تغییر قیمت اوراق '!R44</f>
        <v>-1353316352</v>
      </c>
      <c r="Q48" s="64">
        <f>'درآمد ناشی ازفروش'!S44</f>
        <v>-31347583</v>
      </c>
      <c r="R48" s="351">
        <f t="shared" si="4"/>
        <v>-1384663935</v>
      </c>
      <c r="S48" s="101"/>
      <c r="T48" s="350">
        <f>R48/درآمدها!$J$4</f>
        <v>3.9604285898329821E-3</v>
      </c>
      <c r="U48" s="111">
        <v>0</v>
      </c>
      <c r="V48" s="126">
        <f t="shared" si="5"/>
        <v>0</v>
      </c>
      <c r="X48" s="126">
        <v>-206664387</v>
      </c>
      <c r="Y48" s="126">
        <f t="shared" si="6"/>
        <v>-206664387</v>
      </c>
    </row>
    <row r="49" spans="1:25" s="111" customFormat="1" ht="42.75" customHeight="1">
      <c r="A49" s="61"/>
      <c r="B49" s="61" t="s">
        <v>271</v>
      </c>
      <c r="C49" s="345" t="s">
        <v>180</v>
      </c>
      <c r="D49" s="346"/>
      <c r="E49" s="64">
        <v>0</v>
      </c>
      <c r="F49" s="64"/>
      <c r="G49" s="64">
        <f>'درآمد ناشی از تغییر قیمت اوراق '!K45</f>
        <v>6237940892</v>
      </c>
      <c r="H49" s="64">
        <f>'درآمد ناشی ازفروش'!K45</f>
        <v>0</v>
      </c>
      <c r="I49" s="347"/>
      <c r="J49" s="348">
        <f t="shared" si="2"/>
        <v>6237940892</v>
      </c>
      <c r="K49" s="349"/>
      <c r="L49" s="350">
        <f t="shared" si="3"/>
        <v>7.1700094202164742E-3</v>
      </c>
      <c r="M49" s="350"/>
      <c r="N49" s="64">
        <f>'درآمد سود سهام'!T24</f>
        <v>17469542000</v>
      </c>
      <c r="O49" s="64"/>
      <c r="P49" s="64">
        <f>'درآمد ناشی از تغییر قیمت اوراق '!R45</f>
        <v>-28723293852</v>
      </c>
      <c r="Q49" s="64">
        <f>'درآمد ناشی ازفروش'!S45</f>
        <v>-10636179443</v>
      </c>
      <c r="R49" s="351">
        <f t="shared" si="4"/>
        <v>-21889931295</v>
      </c>
      <c r="S49" s="101"/>
      <c r="T49" s="350">
        <f>R49/درآمدها!$J$4</f>
        <v>6.2609783889689963E-2</v>
      </c>
      <c r="U49" s="111">
        <v>1119769000</v>
      </c>
      <c r="V49" s="126">
        <f t="shared" si="5"/>
        <v>-16349773000</v>
      </c>
      <c r="X49" s="126">
        <v>37277946</v>
      </c>
      <c r="Y49" s="126">
        <f t="shared" si="6"/>
        <v>37277946</v>
      </c>
    </row>
    <row r="50" spans="1:25" s="111" customFormat="1" ht="42.75" customHeight="1">
      <c r="A50" s="61"/>
      <c r="B50" s="61" t="s">
        <v>446</v>
      </c>
      <c r="C50" s="345" t="s">
        <v>210</v>
      </c>
      <c r="D50" s="346"/>
      <c r="E50" s="64">
        <f>'درآمد سود سهام'!N31</f>
        <v>0</v>
      </c>
      <c r="F50" s="64"/>
      <c r="G50" s="64">
        <f>'درآمد ناشی از تغییر قیمت اوراق '!K46</f>
        <v>1975131450</v>
      </c>
      <c r="H50" s="64">
        <f>'درآمد ناشی ازفروش'!K46</f>
        <v>0</v>
      </c>
      <c r="I50" s="347"/>
      <c r="J50" s="348">
        <f t="shared" si="2"/>
        <v>1975131450</v>
      </c>
      <c r="K50" s="349"/>
      <c r="L50" s="350">
        <f t="shared" si="3"/>
        <v>2.2702541347943608E-3</v>
      </c>
      <c r="M50" s="350"/>
      <c r="N50" s="64">
        <v>0</v>
      </c>
      <c r="O50" s="64"/>
      <c r="P50" s="64">
        <f>'درآمد ناشی از تغییر قیمت اوراق '!R46</f>
        <v>-3699287307</v>
      </c>
      <c r="Q50" s="64">
        <f>'درآمد ناشی ازفروش'!S46</f>
        <v>-152756975</v>
      </c>
      <c r="R50" s="351">
        <f t="shared" si="4"/>
        <v>-3852044282</v>
      </c>
      <c r="S50" s="101"/>
      <c r="T50" s="350">
        <f>R50/درآمدها!$J$4</f>
        <v>1.1017652672332699E-2</v>
      </c>
      <c r="U50" s="111">
        <v>15886849</v>
      </c>
      <c r="V50" s="126">
        <f t="shared" si="5"/>
        <v>15886849</v>
      </c>
      <c r="X50" s="126">
        <v>-17134498</v>
      </c>
      <c r="Y50" s="126">
        <f t="shared" si="6"/>
        <v>-17134498</v>
      </c>
    </row>
    <row r="51" spans="1:25" s="111" customFormat="1" ht="42.75" customHeight="1">
      <c r="A51" s="61"/>
      <c r="B51" s="61"/>
      <c r="C51" s="345" t="s">
        <v>500</v>
      </c>
      <c r="D51" s="346"/>
      <c r="E51" s="64">
        <v>0</v>
      </c>
      <c r="F51" s="64"/>
      <c r="G51" s="64">
        <f>'درآمد ناشی از تغییر قیمت اوراق '!K47</f>
        <v>1393246539</v>
      </c>
      <c r="H51" s="64">
        <f>'درآمد ناشی ازفروش'!K47</f>
        <v>0</v>
      </c>
      <c r="I51" s="347"/>
      <c r="J51" s="348">
        <f t="shared" si="2"/>
        <v>1393246539</v>
      </c>
      <c r="K51" s="349"/>
      <c r="L51" s="350">
        <f t="shared" si="3"/>
        <v>1.6014244094754719E-3</v>
      </c>
      <c r="M51" s="350"/>
      <c r="N51" s="64">
        <v>0</v>
      </c>
      <c r="O51" s="64"/>
      <c r="P51" s="64">
        <f>'درآمد ناشی از تغییر قیمت اوراق '!R47</f>
        <v>-1970669744</v>
      </c>
      <c r="Q51" s="64">
        <f>'درآمد ناشی ازفروش'!S47</f>
        <v>-37162583</v>
      </c>
      <c r="R51" s="351">
        <f t="shared" si="4"/>
        <v>-2007832327</v>
      </c>
      <c r="S51" s="101"/>
      <c r="T51" s="350">
        <f>R51/درآمدها!$J$4</f>
        <v>5.7428205866008096E-3</v>
      </c>
      <c r="V51" s="126"/>
      <c r="X51" s="126"/>
      <c r="Y51" s="126"/>
    </row>
    <row r="52" spans="1:25" s="146" customFormat="1" ht="42.75" customHeight="1">
      <c r="A52" s="145"/>
      <c r="B52" s="145" t="s">
        <v>272</v>
      </c>
      <c r="C52" s="345" t="s">
        <v>121</v>
      </c>
      <c r="D52" s="346"/>
      <c r="E52" s="64">
        <v>0</v>
      </c>
      <c r="F52" s="64"/>
      <c r="G52" s="64">
        <f>'درآمد ناشی از تغییر قیمت اوراق '!K48</f>
        <v>924960547</v>
      </c>
      <c r="H52" s="64">
        <v>0</v>
      </c>
      <c r="I52" s="347"/>
      <c r="J52" s="348">
        <f t="shared" si="2"/>
        <v>924960547</v>
      </c>
      <c r="K52" s="349"/>
      <c r="L52" s="350">
        <f t="shared" si="3"/>
        <v>1.0631674698655645E-3</v>
      </c>
      <c r="M52" s="350"/>
      <c r="N52" s="64">
        <v>0</v>
      </c>
      <c r="O52" s="64"/>
      <c r="P52" s="64">
        <f>'درآمد ناشی از تغییر قیمت اوراق '!R48</f>
        <v>924960547</v>
      </c>
      <c r="Q52" s="64">
        <v>0</v>
      </c>
      <c r="R52" s="351">
        <f t="shared" si="4"/>
        <v>924960547</v>
      </c>
      <c r="S52" s="101"/>
      <c r="T52" s="350">
        <f>R52/درآمدها!$J$4</f>
        <v>-2.6455807089439025E-3</v>
      </c>
      <c r="U52" s="146">
        <v>0</v>
      </c>
      <c r="V52" s="147">
        <f>U52-N52</f>
        <v>0</v>
      </c>
      <c r="X52" s="147">
        <v>0</v>
      </c>
      <c r="Y52" s="147">
        <f>X52-H52</f>
        <v>0</v>
      </c>
    </row>
    <row r="53" spans="1:25" s="111" customFormat="1" ht="42.75" customHeight="1">
      <c r="A53" s="61"/>
      <c r="B53" s="61" t="s">
        <v>273</v>
      </c>
      <c r="C53" s="345" t="s">
        <v>470</v>
      </c>
      <c r="D53" s="346"/>
      <c r="E53" s="64">
        <f>'درآمد سود سهام'!N25</f>
        <v>0</v>
      </c>
      <c r="F53" s="64"/>
      <c r="G53" s="64">
        <f>'درآمد ناشی از تغییر قیمت اوراق '!K49</f>
        <v>5942871267</v>
      </c>
      <c r="H53" s="64">
        <f>'درآمد ناشی ازفروش'!K48</f>
        <v>0</v>
      </c>
      <c r="I53" s="347"/>
      <c r="J53" s="348">
        <f t="shared" si="2"/>
        <v>5942871267</v>
      </c>
      <c r="K53" s="349"/>
      <c r="L53" s="350">
        <f t="shared" si="3"/>
        <v>6.8308507094337195E-3</v>
      </c>
      <c r="M53" s="350"/>
      <c r="N53" s="64">
        <f>'درآمد سود سهام'!T25</f>
        <v>6227888400</v>
      </c>
      <c r="O53" s="64"/>
      <c r="P53" s="64">
        <f>'درآمد ناشی از تغییر قیمت اوراق '!R49</f>
        <v>-7880690572</v>
      </c>
      <c r="Q53" s="64">
        <f>'درآمد ناشی ازفروش'!S48</f>
        <v>-296120720</v>
      </c>
      <c r="R53" s="351">
        <f t="shared" si="4"/>
        <v>-1948922892</v>
      </c>
      <c r="S53" s="101"/>
      <c r="T53" s="350">
        <f>R53/درآمدها!$J$4</f>
        <v>5.5743272759225708E-3</v>
      </c>
      <c r="U53" s="111">
        <v>0</v>
      </c>
      <c r="V53" s="126">
        <f>U53-N53</f>
        <v>-6227888400</v>
      </c>
      <c r="X53" s="126">
        <v>83067</v>
      </c>
      <c r="Y53" s="126">
        <f>X53-H53</f>
        <v>83067</v>
      </c>
    </row>
    <row r="54" spans="1:25" s="111" customFormat="1" ht="42.75" customHeight="1">
      <c r="A54" s="61"/>
      <c r="B54" s="61" t="s">
        <v>274</v>
      </c>
      <c r="C54" s="345" t="s">
        <v>543</v>
      </c>
      <c r="D54" s="346"/>
      <c r="E54" s="64">
        <v>0</v>
      </c>
      <c r="F54" s="64"/>
      <c r="G54" s="64">
        <f>'درآمد ناشی از تغییر قیمت اوراق '!K50</f>
        <v>8118883119</v>
      </c>
      <c r="H54" s="64">
        <f>'درآمد ناشی ازفروش'!K49</f>
        <v>0</v>
      </c>
      <c r="I54" s="347"/>
      <c r="J54" s="348">
        <f t="shared" si="2"/>
        <v>8118883119</v>
      </c>
      <c r="K54" s="349"/>
      <c r="L54" s="350">
        <f t="shared" si="3"/>
        <v>9.3320006477654368E-3</v>
      </c>
      <c r="M54" s="350"/>
      <c r="N54" s="64">
        <v>0</v>
      </c>
      <c r="O54" s="64"/>
      <c r="P54" s="64">
        <f>'درآمد ناشی از تغییر قیمت اوراق '!R50</f>
        <v>9831446106</v>
      </c>
      <c r="Q54" s="64">
        <f>'درآمد ناشی ازفروش'!S49</f>
        <v>19006252</v>
      </c>
      <c r="R54" s="351">
        <f t="shared" si="4"/>
        <v>9850452358</v>
      </c>
      <c r="S54" s="101"/>
      <c r="T54" s="350">
        <f>R54/درآمدها!$J$4</f>
        <v>-2.8174354914075894E-2</v>
      </c>
      <c r="U54" s="111">
        <v>0</v>
      </c>
      <c r="V54" s="126">
        <f>U54-N54</f>
        <v>0</v>
      </c>
      <c r="X54" s="126">
        <v>180873578</v>
      </c>
      <c r="Y54" s="126">
        <f>X54-H54</f>
        <v>180873578</v>
      </c>
    </row>
    <row r="55" spans="1:25" s="111" customFormat="1" ht="42.75" customHeight="1">
      <c r="A55" s="61"/>
      <c r="B55" s="61" t="s">
        <v>275</v>
      </c>
      <c r="C55" s="345" t="s">
        <v>178</v>
      </c>
      <c r="D55" s="346"/>
      <c r="E55" s="64">
        <f>'درآمد سود سهام'!N26</f>
        <v>0</v>
      </c>
      <c r="F55" s="64"/>
      <c r="G55" s="64">
        <f>'درآمد ناشی از تغییر قیمت اوراق '!K51</f>
        <v>10968005078</v>
      </c>
      <c r="H55" s="64">
        <f>'درآمد ناشی ازفروش'!K50</f>
        <v>-535810086</v>
      </c>
      <c r="I55" s="347"/>
      <c r="J55" s="348">
        <f t="shared" si="2"/>
        <v>10432194992</v>
      </c>
      <c r="K55" s="349"/>
      <c r="L55" s="350">
        <f t="shared" si="3"/>
        <v>1.199096587498975E-2</v>
      </c>
      <c r="M55" s="350"/>
      <c r="N55" s="64">
        <f>'درآمد سود سهام'!T26</f>
        <v>8934580000</v>
      </c>
      <c r="O55" s="64"/>
      <c r="P55" s="64">
        <f>'درآمد ناشی از تغییر قیمت اوراق '!R51</f>
        <v>-8112958808</v>
      </c>
      <c r="Q55" s="64">
        <f>'درآمد ناشی ازفروش'!S50</f>
        <v>-1120322281</v>
      </c>
      <c r="R55" s="351">
        <f t="shared" si="4"/>
        <v>-298701089</v>
      </c>
      <c r="S55" s="101"/>
      <c r="T55" s="350">
        <f>R55/درآمدها!$J$4</f>
        <v>8.5434761662211273E-4</v>
      </c>
      <c r="U55" s="111">
        <v>0</v>
      </c>
      <c r="V55" s="126">
        <f>U55-N55</f>
        <v>-8934580000</v>
      </c>
      <c r="X55" s="126">
        <v>70872010</v>
      </c>
      <c r="Y55" s="126">
        <f>X55-H55</f>
        <v>606682096</v>
      </c>
    </row>
    <row r="56" spans="1:25" s="111" customFormat="1" ht="42.75" customHeight="1">
      <c r="A56" s="61"/>
      <c r="B56" s="61" t="s">
        <v>276</v>
      </c>
      <c r="C56" s="345" t="s">
        <v>173</v>
      </c>
      <c r="D56" s="346"/>
      <c r="E56" s="64">
        <v>0</v>
      </c>
      <c r="F56" s="64"/>
      <c r="G56" s="64">
        <v>0</v>
      </c>
      <c r="H56" s="64">
        <f>'درآمد ناشی ازفروش'!K51</f>
        <v>0</v>
      </c>
      <c r="I56" s="347"/>
      <c r="J56" s="348">
        <f t="shared" si="2"/>
        <v>0</v>
      </c>
      <c r="K56" s="349"/>
      <c r="L56" s="350">
        <f t="shared" si="3"/>
        <v>0</v>
      </c>
      <c r="M56" s="350"/>
      <c r="N56" s="64">
        <v>0</v>
      </c>
      <c r="O56" s="64"/>
      <c r="P56" s="64">
        <v>0</v>
      </c>
      <c r="Q56" s="64">
        <f>'درآمد ناشی ازفروش'!S51</f>
        <v>-96078850</v>
      </c>
      <c r="R56" s="351">
        <f t="shared" si="4"/>
        <v>-96078850</v>
      </c>
      <c r="S56" s="101"/>
      <c r="T56" s="350">
        <f>R56/درآمدها!$J$4</f>
        <v>2.7480561513886371E-4</v>
      </c>
      <c r="U56" s="111">
        <v>0</v>
      </c>
      <c r="V56" s="126">
        <f>U56-N56</f>
        <v>0</v>
      </c>
      <c r="X56" s="126">
        <v>173183801</v>
      </c>
      <c r="Y56" s="126">
        <f>X56-H56</f>
        <v>173183801</v>
      </c>
    </row>
    <row r="57" spans="1:25" s="146" customFormat="1" ht="42.75" customHeight="1">
      <c r="A57" s="145"/>
      <c r="B57" s="145"/>
      <c r="C57" s="345" t="s">
        <v>574</v>
      </c>
      <c r="D57" s="346"/>
      <c r="E57" s="64"/>
      <c r="F57" s="64"/>
      <c r="G57" s="64">
        <f>'درآمد ناشی از تغییر قیمت اوراق '!K52</f>
        <v>4273042629</v>
      </c>
      <c r="H57" s="64">
        <v>0</v>
      </c>
      <c r="I57" s="347"/>
      <c r="J57" s="348">
        <f t="shared" si="2"/>
        <v>4273042629</v>
      </c>
      <c r="K57" s="349"/>
      <c r="L57" s="350">
        <f t="shared" si="3"/>
        <v>4.911517507677687E-3</v>
      </c>
      <c r="M57" s="350"/>
      <c r="N57" s="64">
        <v>0</v>
      </c>
      <c r="O57" s="64"/>
      <c r="P57" s="64">
        <f>'درآمد ناشی از تغییر قیمت اوراق '!R52</f>
        <v>4273042629</v>
      </c>
      <c r="Q57" s="64">
        <v>0</v>
      </c>
      <c r="R57" s="351">
        <f t="shared" si="4"/>
        <v>4273042629</v>
      </c>
      <c r="S57" s="101"/>
      <c r="T57" s="350">
        <f>R57/درآمدها!$J$4</f>
        <v>-1.2221796037077176E-2</v>
      </c>
      <c r="V57" s="147"/>
      <c r="X57" s="147"/>
      <c r="Y57" s="147"/>
    </row>
    <row r="58" spans="1:25" s="111" customFormat="1" ht="42.75" customHeight="1">
      <c r="A58" s="61"/>
      <c r="B58" s="61" t="s">
        <v>277</v>
      </c>
      <c r="C58" s="345" t="s">
        <v>228</v>
      </c>
      <c r="D58" s="346"/>
      <c r="E58" s="64">
        <v>0</v>
      </c>
      <c r="F58" s="64"/>
      <c r="G58" s="64">
        <f>'درآمد ناشی از تغییر قیمت اوراق '!K53</f>
        <v>103199778</v>
      </c>
      <c r="H58" s="64">
        <f>'درآمد ناشی ازفروش'!K52</f>
        <v>4192557855</v>
      </c>
      <c r="I58" s="347"/>
      <c r="J58" s="348">
        <f t="shared" si="2"/>
        <v>4295757633</v>
      </c>
      <c r="K58" s="349"/>
      <c r="L58" s="350">
        <f t="shared" si="3"/>
        <v>4.9376265708252921E-3</v>
      </c>
      <c r="M58" s="350"/>
      <c r="N58" s="64">
        <v>0</v>
      </c>
      <c r="O58" s="64"/>
      <c r="P58" s="64">
        <f>'درآمد ناشی از تغییر قیمت اوراق '!R53</f>
        <v>1960350438</v>
      </c>
      <c r="Q58" s="64">
        <f>'درآمد ناشی ازفروش'!S52</f>
        <v>4285446128</v>
      </c>
      <c r="R58" s="351">
        <f t="shared" si="4"/>
        <v>6245796566</v>
      </c>
      <c r="S58" s="101"/>
      <c r="T58" s="350">
        <f>R58/درآمدها!$J$4</f>
        <v>-1.7864285088256496E-2</v>
      </c>
      <c r="U58" s="111">
        <v>192138400</v>
      </c>
      <c r="V58" s="126">
        <f>U58-N58</f>
        <v>192138400</v>
      </c>
      <c r="X58" s="126">
        <v>48111086</v>
      </c>
      <c r="Y58" s="126">
        <f>X58-H58</f>
        <v>-4144446769</v>
      </c>
    </row>
    <row r="59" spans="1:25" s="111" customFormat="1" ht="42.75" customHeight="1">
      <c r="A59" s="61"/>
      <c r="B59" s="61" t="s">
        <v>278</v>
      </c>
      <c r="C59" s="345" t="s">
        <v>222</v>
      </c>
      <c r="D59" s="346"/>
      <c r="E59" s="64">
        <v>0</v>
      </c>
      <c r="F59" s="64"/>
      <c r="G59" s="64">
        <f>'درآمد ناشی از تغییر قیمت اوراق '!K54</f>
        <v>4016741031</v>
      </c>
      <c r="H59" s="64">
        <f>'درآمد ناشی ازفروش'!K53</f>
        <v>0</v>
      </c>
      <c r="I59" s="347"/>
      <c r="J59" s="348">
        <f t="shared" si="2"/>
        <v>4016741031</v>
      </c>
      <c r="K59" s="349"/>
      <c r="L59" s="350">
        <f t="shared" si="3"/>
        <v>4.616919513901677E-3</v>
      </c>
      <c r="M59" s="350"/>
      <c r="N59" s="64">
        <v>0</v>
      </c>
      <c r="O59" s="64"/>
      <c r="P59" s="64">
        <f>'درآمد ناشی از تغییر قیمت اوراق '!R54</f>
        <v>-12366352759</v>
      </c>
      <c r="Q59" s="64">
        <f>'درآمد ناشی ازفروش'!S53</f>
        <v>-540810493</v>
      </c>
      <c r="R59" s="351">
        <f t="shared" si="4"/>
        <v>-12907163252</v>
      </c>
      <c r="S59" s="101"/>
      <c r="T59" s="350">
        <f>R59/درآمدها!$J$4</f>
        <v>3.6917187676201335E-2</v>
      </c>
      <c r="U59" s="111">
        <v>97559875</v>
      </c>
      <c r="V59" s="126">
        <f>U59-N59</f>
        <v>97559875</v>
      </c>
      <c r="X59" s="126">
        <v>-127257556</v>
      </c>
      <c r="Y59" s="126">
        <f>X59-H59</f>
        <v>-127257556</v>
      </c>
    </row>
    <row r="60" spans="1:25" s="111" customFormat="1" ht="42.75" customHeight="1">
      <c r="A60" s="61"/>
      <c r="B60" s="61" t="s">
        <v>279</v>
      </c>
      <c r="C60" s="345" t="s">
        <v>223</v>
      </c>
      <c r="D60" s="346"/>
      <c r="E60" s="64">
        <v>0</v>
      </c>
      <c r="F60" s="64"/>
      <c r="G60" s="64">
        <f>'درآمد ناشی از تغییر قیمت اوراق '!K55</f>
        <v>3062118279</v>
      </c>
      <c r="H60" s="64">
        <f>'درآمد ناشی ازفروش'!K54</f>
        <v>0</v>
      </c>
      <c r="I60" s="347"/>
      <c r="J60" s="348">
        <f t="shared" si="2"/>
        <v>3062118279</v>
      </c>
      <c r="K60" s="349"/>
      <c r="L60" s="350">
        <f t="shared" si="3"/>
        <v>3.5196577342379628E-3</v>
      </c>
      <c r="M60" s="350"/>
      <c r="N60" s="64">
        <v>0</v>
      </c>
      <c r="O60" s="64"/>
      <c r="P60" s="64">
        <f>'درآمد ناشی از تغییر قیمت اوراق '!R55</f>
        <v>-6798104135</v>
      </c>
      <c r="Q60" s="64">
        <f>'درآمد ناشی ازفروش'!S54</f>
        <v>879300899</v>
      </c>
      <c r="R60" s="351">
        <f t="shared" si="4"/>
        <v>-5918803236</v>
      </c>
      <c r="S60" s="101"/>
      <c r="T60" s="350">
        <f>R60/درآمدها!$J$4</f>
        <v>1.692901574232911E-2</v>
      </c>
      <c r="U60" s="111">
        <v>0</v>
      </c>
      <c r="V60" s="126">
        <f>U60-N60</f>
        <v>0</v>
      </c>
      <c r="X60" s="126">
        <v>-95442010</v>
      </c>
      <c r="Y60" s="126">
        <f>X60-H60</f>
        <v>-95442010</v>
      </c>
    </row>
    <row r="61" spans="1:25" s="111" customFormat="1" ht="42.75" customHeight="1">
      <c r="A61" s="61"/>
      <c r="B61" s="61"/>
      <c r="C61" s="345" t="s">
        <v>213</v>
      </c>
      <c r="D61" s="346"/>
      <c r="E61" s="64">
        <v>0</v>
      </c>
      <c r="F61" s="64"/>
      <c r="G61" s="64">
        <f>'درآمد ناشی از تغییر قیمت اوراق '!K56</f>
        <v>5246163282</v>
      </c>
      <c r="H61" s="64">
        <f>'درآمد ناشی ازفروش'!K55</f>
        <v>0</v>
      </c>
      <c r="I61" s="347"/>
      <c r="J61" s="348">
        <f t="shared" si="2"/>
        <v>5246163282</v>
      </c>
      <c r="K61" s="349"/>
      <c r="L61" s="350">
        <f t="shared" si="3"/>
        <v>6.0300411310684433E-3</v>
      </c>
      <c r="M61" s="350"/>
      <c r="N61" s="64">
        <v>0</v>
      </c>
      <c r="O61" s="64"/>
      <c r="P61" s="64">
        <v>0</v>
      </c>
      <c r="Q61" s="64">
        <f>'درآمد ناشی ازفروش'!S55</f>
        <v>-3193782098</v>
      </c>
      <c r="R61" s="351">
        <f t="shared" si="4"/>
        <v>-3193782098</v>
      </c>
      <c r="S61" s="101"/>
      <c r="T61" s="350">
        <f>R61/درآمدها!$J$4</f>
        <v>9.134885087200572E-3</v>
      </c>
      <c r="V61" s="126"/>
      <c r="X61" s="126"/>
      <c r="Y61" s="126"/>
    </row>
    <row r="62" spans="1:25" s="111" customFormat="1" ht="42.75" customHeight="1">
      <c r="A62" s="61"/>
      <c r="B62" s="61" t="s">
        <v>280</v>
      </c>
      <c r="C62" s="345" t="s">
        <v>200</v>
      </c>
      <c r="D62" s="346"/>
      <c r="E62" s="64">
        <v>0</v>
      </c>
      <c r="F62" s="64"/>
      <c r="G62" s="64">
        <f>'درآمد ناشی از تغییر قیمت اوراق '!K57</f>
        <v>8364163562</v>
      </c>
      <c r="H62" s="64">
        <f>'درآمد ناشی ازفروش'!K56</f>
        <v>0</v>
      </c>
      <c r="I62" s="347"/>
      <c r="J62" s="348">
        <f t="shared" si="2"/>
        <v>8364163562</v>
      </c>
      <c r="K62" s="349"/>
      <c r="L62" s="350">
        <f t="shared" si="3"/>
        <v>9.6139307136883616E-3</v>
      </c>
      <c r="M62" s="350"/>
      <c r="N62" s="64">
        <v>0</v>
      </c>
      <c r="O62" s="64"/>
      <c r="P62" s="64">
        <f>'درآمد ناشی از تغییر قیمت اوراق '!R56</f>
        <v>-2131434729</v>
      </c>
      <c r="Q62" s="64">
        <f>'درآمد ناشی ازفروش'!S56</f>
        <v>-462115370</v>
      </c>
      <c r="R62" s="351">
        <f t="shared" si="4"/>
        <v>-2593550099</v>
      </c>
      <c r="S62" s="101"/>
      <c r="T62" s="350">
        <f>R62/درآمدها!$J$4</f>
        <v>7.4180959737669208E-3</v>
      </c>
      <c r="U62" s="111">
        <v>1357020000</v>
      </c>
      <c r="V62" s="126">
        <f>U62-N62</f>
        <v>1357020000</v>
      </c>
      <c r="X62" s="126">
        <v>135385068</v>
      </c>
      <c r="Y62" s="126">
        <f>X62-H62</f>
        <v>135385068</v>
      </c>
    </row>
    <row r="63" spans="1:25" s="111" customFormat="1" ht="42.75" customHeight="1">
      <c r="A63" s="61"/>
      <c r="B63" s="61" t="s">
        <v>281</v>
      </c>
      <c r="C63" s="345" t="s">
        <v>484</v>
      </c>
      <c r="D63" s="346"/>
      <c r="E63" s="64">
        <v>0</v>
      </c>
      <c r="F63" s="64"/>
      <c r="G63" s="64">
        <f>'درآمد ناشی از تغییر قیمت اوراق '!K58</f>
        <v>875582520</v>
      </c>
      <c r="H63" s="64">
        <f>'درآمد ناشی ازفروش'!K57</f>
        <v>0</v>
      </c>
      <c r="I63" s="347"/>
      <c r="J63" s="348">
        <f t="shared" si="2"/>
        <v>875582520</v>
      </c>
      <c r="K63" s="349"/>
      <c r="L63" s="350">
        <f t="shared" si="3"/>
        <v>1.0064114144826494E-3</v>
      </c>
      <c r="M63" s="350"/>
      <c r="N63" s="64">
        <v>0</v>
      </c>
      <c r="O63" s="64"/>
      <c r="P63" s="64">
        <f>'درآمد ناشی از تغییر قیمت اوراق '!R57</f>
        <v>9699895557</v>
      </c>
      <c r="Q63" s="64">
        <f>'درآمد ناشی ازفروش'!S57</f>
        <v>-11244918</v>
      </c>
      <c r="R63" s="351">
        <f t="shared" si="4"/>
        <v>9688650639</v>
      </c>
      <c r="S63" s="101"/>
      <c r="T63" s="350">
        <f>R63/درآمدها!$J$4</f>
        <v>-2.7711568141333291E-2</v>
      </c>
      <c r="U63" s="111">
        <v>509397000</v>
      </c>
      <c r="V63" s="126">
        <f>U63-N63</f>
        <v>509397000</v>
      </c>
      <c r="X63" s="126">
        <v>1384815340</v>
      </c>
      <c r="Y63" s="126">
        <f>X63-H63</f>
        <v>1384815340</v>
      </c>
    </row>
    <row r="64" spans="1:25" s="111" customFormat="1" ht="42.75" customHeight="1">
      <c r="A64" s="61"/>
      <c r="B64" s="61" t="s">
        <v>282</v>
      </c>
      <c r="C64" s="345" t="s">
        <v>140</v>
      </c>
      <c r="D64" s="346"/>
      <c r="E64" s="64">
        <v>0</v>
      </c>
      <c r="F64" s="64"/>
      <c r="G64" s="64">
        <f>'درآمد ناشی از تغییر قیمت اوراق '!K59</f>
        <v>253990759</v>
      </c>
      <c r="H64" s="64">
        <f>'درآمد ناشی ازفروش'!K58</f>
        <v>0</v>
      </c>
      <c r="I64" s="347"/>
      <c r="J64" s="348">
        <f t="shared" si="2"/>
        <v>253990759</v>
      </c>
      <c r="K64" s="349"/>
      <c r="L64" s="350">
        <f t="shared" si="3"/>
        <v>2.9194187091664608E-4</v>
      </c>
      <c r="M64" s="350"/>
      <c r="N64" s="64">
        <v>0</v>
      </c>
      <c r="O64" s="64"/>
      <c r="P64" s="64">
        <f>'درآمد ناشی از تغییر قیمت اوراق '!R58</f>
        <v>-1322491097</v>
      </c>
      <c r="Q64" s="64">
        <f>'درآمد ناشی ازفروش'!S58</f>
        <v>-199029415</v>
      </c>
      <c r="R64" s="351">
        <f t="shared" si="4"/>
        <v>-1521520512</v>
      </c>
      <c r="S64" s="101"/>
      <c r="T64" s="350">
        <f>R64/درآمدها!$J$4</f>
        <v>4.3518670367782182E-3</v>
      </c>
      <c r="U64" s="111">
        <v>0</v>
      </c>
      <c r="V64" s="126">
        <f>U64-N64</f>
        <v>0</v>
      </c>
      <c r="X64" s="126">
        <v>506231373</v>
      </c>
      <c r="Y64" s="126">
        <f>X64-H64</f>
        <v>506231373</v>
      </c>
    </row>
    <row r="65" spans="1:25" s="111" customFormat="1" ht="42.75" customHeight="1">
      <c r="A65" s="61"/>
      <c r="B65" s="61"/>
      <c r="C65" s="345" t="s">
        <v>501</v>
      </c>
      <c r="D65" s="346"/>
      <c r="E65" s="64">
        <v>0</v>
      </c>
      <c r="F65" s="64"/>
      <c r="G65" s="64">
        <f>'درآمد ناشی از تغییر قیمت اوراق '!K60</f>
        <v>3304517609</v>
      </c>
      <c r="H65" s="64">
        <f>'درآمد ناشی ازفروش'!K59</f>
        <v>0</v>
      </c>
      <c r="I65" s="347"/>
      <c r="J65" s="348">
        <f t="shared" si="2"/>
        <v>3304517609</v>
      </c>
      <c r="K65" s="349"/>
      <c r="L65" s="350">
        <f t="shared" si="3"/>
        <v>3.7982761933809646E-3</v>
      </c>
      <c r="M65" s="350"/>
      <c r="N65" s="64">
        <v>0</v>
      </c>
      <c r="O65" s="64"/>
      <c r="P65" s="64">
        <f>'درآمد ناشی از تغییر قیمت اوراق '!R59</f>
        <v>-2303784768</v>
      </c>
      <c r="Q65" s="64">
        <f>'درآمد ناشی ازفروش'!S59</f>
        <v>-154776981</v>
      </c>
      <c r="R65" s="351">
        <f t="shared" si="4"/>
        <v>-2458561749</v>
      </c>
      <c r="S65" s="101"/>
      <c r="T65" s="350">
        <f>R65/درآمدها!$J$4</f>
        <v>7.0320010469611749E-3</v>
      </c>
      <c r="V65" s="126"/>
      <c r="X65" s="126"/>
      <c r="Y65" s="126"/>
    </row>
    <row r="66" spans="1:25" s="111" customFormat="1" ht="42.75" customHeight="1">
      <c r="A66" s="61"/>
      <c r="B66" s="61" t="s">
        <v>283</v>
      </c>
      <c r="C66" s="345" t="s">
        <v>190</v>
      </c>
      <c r="D66" s="346"/>
      <c r="E66" s="64">
        <v>0</v>
      </c>
      <c r="F66" s="64"/>
      <c r="G66" s="64">
        <f>'درآمد ناشی از تغییر قیمت اوراق '!K61</f>
        <v>-1569068484</v>
      </c>
      <c r="H66" s="64">
        <f>'درآمد ناشی ازفروش'!K60</f>
        <v>0</v>
      </c>
      <c r="I66" s="347"/>
      <c r="J66" s="348">
        <f t="shared" si="2"/>
        <v>-1569068484</v>
      </c>
      <c r="K66" s="349"/>
      <c r="L66" s="350">
        <f t="shared" si="3"/>
        <v>-1.8035175398460287E-3</v>
      </c>
      <c r="M66" s="350"/>
      <c r="N66" s="64">
        <v>0</v>
      </c>
      <c r="O66" s="64"/>
      <c r="P66" s="64">
        <f>'درآمد ناشی از تغییر قیمت اوراق '!R60</f>
        <v>-1176712426</v>
      </c>
      <c r="Q66" s="64">
        <f>'درآمد ناشی ازفروش'!S60</f>
        <v>-284984181</v>
      </c>
      <c r="R66" s="351">
        <f t="shared" si="4"/>
        <v>-1461696607</v>
      </c>
      <c r="S66" s="101"/>
      <c r="T66" s="350">
        <f>R66/درآمدها!$J$4</f>
        <v>4.180758150550563E-3</v>
      </c>
      <c r="U66" s="111">
        <v>0</v>
      </c>
      <c r="V66" s="126">
        <f t="shared" ref="V66:V103" si="7">U66-N66</f>
        <v>0</v>
      </c>
      <c r="X66" s="126">
        <v>415239800</v>
      </c>
      <c r="Y66" s="126">
        <f t="shared" ref="Y66:Y103" si="8">X66-H66</f>
        <v>415239800</v>
      </c>
    </row>
    <row r="67" spans="1:25" s="111" customFormat="1" ht="42.75" customHeight="1">
      <c r="A67" s="61"/>
      <c r="B67" s="61" t="s">
        <v>447</v>
      </c>
      <c r="C67" s="345" t="s">
        <v>149</v>
      </c>
      <c r="D67" s="346"/>
      <c r="E67" s="64">
        <f>'درآمد سود سهام'!N27</f>
        <v>0</v>
      </c>
      <c r="F67" s="64"/>
      <c r="G67" s="64">
        <f>'درآمد ناشی از تغییر قیمت اوراق '!K62</f>
        <v>3445465003</v>
      </c>
      <c r="H67" s="64">
        <f>'درآمد ناشی ازفروش'!K61</f>
        <v>0</v>
      </c>
      <c r="I67" s="347"/>
      <c r="J67" s="348">
        <f t="shared" si="2"/>
        <v>3445465003</v>
      </c>
      <c r="K67" s="349"/>
      <c r="L67" s="350">
        <f t="shared" si="3"/>
        <v>3.960283843057643E-3</v>
      </c>
      <c r="M67" s="350"/>
      <c r="N67" s="64">
        <f>'درآمد سود سهام'!T27</f>
        <v>3994806740</v>
      </c>
      <c r="O67" s="64"/>
      <c r="P67" s="64">
        <f>'درآمد ناشی از تغییر قیمت اوراق '!R61</f>
        <v>-1569068484</v>
      </c>
      <c r="Q67" s="64">
        <f>'درآمد ناشی ازفروش'!S61</f>
        <v>-457336504</v>
      </c>
      <c r="R67" s="351">
        <f t="shared" si="4"/>
        <v>1968401752</v>
      </c>
      <c r="S67" s="101"/>
      <c r="T67" s="350">
        <f>R67/درآمدها!$J$4</f>
        <v>-5.6300408914009385E-3</v>
      </c>
      <c r="U67" s="111">
        <v>0</v>
      </c>
      <c r="V67" s="126">
        <f t="shared" si="7"/>
        <v>-3994806740</v>
      </c>
      <c r="X67" s="126">
        <v>0</v>
      </c>
      <c r="Y67" s="126">
        <f t="shared" si="8"/>
        <v>0</v>
      </c>
    </row>
    <row r="68" spans="1:25" s="111" customFormat="1" ht="42.75" customHeight="1">
      <c r="A68" s="61"/>
      <c r="B68" s="61" t="s">
        <v>284</v>
      </c>
      <c r="C68" s="345" t="s">
        <v>502</v>
      </c>
      <c r="D68" s="346"/>
      <c r="E68" s="64">
        <v>0</v>
      </c>
      <c r="F68" s="64"/>
      <c r="G68" s="64">
        <f>'درآمد ناشی از تغییر قیمت اوراق '!K63</f>
        <v>3151278471</v>
      </c>
      <c r="H68" s="64">
        <f>'درآمد ناشی ازفروش'!K62</f>
        <v>0</v>
      </c>
      <c r="I68" s="347"/>
      <c r="J68" s="348">
        <f t="shared" si="2"/>
        <v>3151278471</v>
      </c>
      <c r="K68" s="349"/>
      <c r="L68" s="350">
        <f t="shared" si="3"/>
        <v>3.6221401763797548E-3</v>
      </c>
      <c r="M68" s="350"/>
      <c r="N68" s="64">
        <v>0</v>
      </c>
      <c r="O68" s="64"/>
      <c r="P68" s="64">
        <f>'درآمد ناشی از تغییر قیمت اوراق '!R62</f>
        <v>2245798009</v>
      </c>
      <c r="Q68" s="64">
        <f>'درآمد ناشی ازفروش'!S62</f>
        <v>-97691704</v>
      </c>
      <c r="R68" s="351">
        <f t="shared" si="4"/>
        <v>2148106305</v>
      </c>
      <c r="S68" s="101"/>
      <c r="T68" s="350">
        <f>R68/درآمدها!$J$4</f>
        <v>-6.1440335154843819E-3</v>
      </c>
      <c r="U68" s="111">
        <v>19116627</v>
      </c>
      <c r="V68" s="126">
        <f t="shared" si="7"/>
        <v>19116627</v>
      </c>
      <c r="X68" s="126">
        <v>40393461</v>
      </c>
      <c r="Y68" s="126">
        <f t="shared" si="8"/>
        <v>40393461</v>
      </c>
    </row>
    <row r="69" spans="1:25" s="111" customFormat="1" ht="42.75" customHeight="1">
      <c r="A69" s="61"/>
      <c r="B69" s="61" t="s">
        <v>448</v>
      </c>
      <c r="C69" s="345" t="s">
        <v>92</v>
      </c>
      <c r="D69" s="346"/>
      <c r="E69" s="64">
        <f>'درآمد سود سهام'!N28</f>
        <v>0</v>
      </c>
      <c r="F69" s="64"/>
      <c r="G69" s="64">
        <f>'درآمد ناشی از تغییر قیمت اوراق '!K64</f>
        <v>10140229123</v>
      </c>
      <c r="H69" s="64">
        <f>'درآمد ناشی ازفروش'!K63</f>
        <v>0</v>
      </c>
      <c r="I69" s="347"/>
      <c r="J69" s="348">
        <f t="shared" si="2"/>
        <v>10140229123</v>
      </c>
      <c r="K69" s="349"/>
      <c r="L69" s="350">
        <f t="shared" si="3"/>
        <v>1.1655374681139802E-2</v>
      </c>
      <c r="M69" s="350"/>
      <c r="N69" s="64">
        <f>'درآمد سود سهام'!T28</f>
        <v>4064348548</v>
      </c>
      <c r="O69" s="64"/>
      <c r="P69" s="64">
        <f>'درآمد ناشی از تغییر قیمت اوراق '!R63</f>
        <v>980541940</v>
      </c>
      <c r="Q69" s="64">
        <f>'درآمد ناشی ازفروش'!S63</f>
        <v>-1222979551</v>
      </c>
      <c r="R69" s="351">
        <f t="shared" si="4"/>
        <v>3821910937</v>
      </c>
      <c r="S69" s="101"/>
      <c r="T69" s="350">
        <f>R69/درآمدها!$J$4</f>
        <v>-1.0931465000343322E-2</v>
      </c>
      <c r="U69" s="111">
        <v>479200560</v>
      </c>
      <c r="V69" s="126">
        <f t="shared" si="7"/>
        <v>-3585147988</v>
      </c>
      <c r="X69" s="126">
        <v>8773410</v>
      </c>
      <c r="Y69" s="126">
        <f t="shared" si="8"/>
        <v>8773410</v>
      </c>
    </row>
    <row r="70" spans="1:25" s="146" customFormat="1" ht="42.75" customHeight="1">
      <c r="A70" s="145"/>
      <c r="B70" s="145" t="s">
        <v>285</v>
      </c>
      <c r="C70" s="345" t="s">
        <v>503</v>
      </c>
      <c r="D70" s="346"/>
      <c r="E70" s="64">
        <v>0</v>
      </c>
      <c r="F70" s="64"/>
      <c r="G70" s="64">
        <f>'درآمد ناشی از تغییر قیمت اوراق '!K65</f>
        <v>2823295153</v>
      </c>
      <c r="H70" s="64">
        <f>'درآمد ناشی ازفروش'!K64</f>
        <v>0</v>
      </c>
      <c r="I70" s="347"/>
      <c r="J70" s="348">
        <f t="shared" si="2"/>
        <v>2823295153</v>
      </c>
      <c r="K70" s="349"/>
      <c r="L70" s="350">
        <f t="shared" si="3"/>
        <v>3.2451498328595432E-3</v>
      </c>
      <c r="M70" s="350"/>
      <c r="N70" s="64">
        <v>0</v>
      </c>
      <c r="O70" s="64"/>
      <c r="P70" s="64">
        <f>'درآمد ناشی از تغییر قیمت اوراق '!R64</f>
        <v>-25414661249</v>
      </c>
      <c r="Q70" s="64">
        <f>'درآمد ناشی ازفروش'!S64</f>
        <v>-5678044</v>
      </c>
      <c r="R70" s="351">
        <f t="shared" si="4"/>
        <v>-25420339293</v>
      </c>
      <c r="S70" s="101"/>
      <c r="T70" s="350">
        <f>R70/درآمدها!$J$4</f>
        <v>7.2707489488597052E-2</v>
      </c>
      <c r="U70" s="146">
        <v>0</v>
      </c>
      <c r="V70" s="147">
        <f t="shared" si="7"/>
        <v>0</v>
      </c>
      <c r="X70" s="147">
        <v>119788897</v>
      </c>
      <c r="Y70" s="147">
        <f t="shared" si="8"/>
        <v>119788897</v>
      </c>
    </row>
    <row r="71" spans="1:25" s="111" customFormat="1" ht="42.75" customHeight="1">
      <c r="A71" s="61"/>
      <c r="B71" s="61" t="s">
        <v>408</v>
      </c>
      <c r="C71" s="345" t="s">
        <v>476</v>
      </c>
      <c r="D71" s="346"/>
      <c r="E71" s="64">
        <v>0</v>
      </c>
      <c r="F71" s="64"/>
      <c r="G71" s="64">
        <f>'درآمد ناشی از تغییر قیمت اوراق '!K66</f>
        <v>3643027018</v>
      </c>
      <c r="H71" s="64">
        <f>'درآمد ناشی ازفروش'!K65</f>
        <v>0</v>
      </c>
      <c r="I71" s="347"/>
      <c r="J71" s="348">
        <f t="shared" si="2"/>
        <v>3643027018</v>
      </c>
      <c r="K71" s="349"/>
      <c r="L71" s="350">
        <f t="shared" si="3"/>
        <v>4.1873654286564421E-3</v>
      </c>
      <c r="M71" s="350"/>
      <c r="N71" s="64">
        <v>0</v>
      </c>
      <c r="O71" s="64"/>
      <c r="P71" s="64">
        <f>'درآمد ناشی از تغییر قیمت اوراق '!R65</f>
        <v>2369435048</v>
      </c>
      <c r="Q71" s="64">
        <f>'درآمد ناشی ازفروش'!S65</f>
        <v>-213332324</v>
      </c>
      <c r="R71" s="351">
        <f t="shared" si="4"/>
        <v>2156102724</v>
      </c>
      <c r="S71" s="101"/>
      <c r="T71" s="350">
        <f>R71/درآمدها!$J$4</f>
        <v>-6.1669049470450543E-3</v>
      </c>
      <c r="U71" s="111">
        <v>1142817130</v>
      </c>
      <c r="V71" s="126">
        <f t="shared" si="7"/>
        <v>1142817130</v>
      </c>
      <c r="X71" s="126">
        <v>1308842994</v>
      </c>
      <c r="Y71" s="126">
        <f t="shared" si="8"/>
        <v>1308842994</v>
      </c>
    </row>
    <row r="72" spans="1:25" s="111" customFormat="1" ht="42.75" customHeight="1">
      <c r="A72" s="61"/>
      <c r="B72" s="61" t="s">
        <v>286</v>
      </c>
      <c r="C72" s="345" t="s">
        <v>504</v>
      </c>
      <c r="D72" s="346"/>
      <c r="E72" s="64">
        <v>0</v>
      </c>
      <c r="F72" s="64"/>
      <c r="G72" s="64">
        <v>0</v>
      </c>
      <c r="H72" s="64">
        <v>0</v>
      </c>
      <c r="I72" s="347"/>
      <c r="J72" s="348">
        <f t="shared" si="2"/>
        <v>0</v>
      </c>
      <c r="K72" s="349"/>
      <c r="L72" s="350">
        <f t="shared" si="3"/>
        <v>0</v>
      </c>
      <c r="M72" s="350"/>
      <c r="N72" s="64">
        <v>0</v>
      </c>
      <c r="O72" s="64"/>
      <c r="P72" s="64">
        <f>'درآمد ناشی از تغییر قیمت اوراق '!R66</f>
        <v>-11445204298</v>
      </c>
      <c r="Q72" s="64">
        <f>'درآمد ناشی ازفروش'!S66</f>
        <v>9921287456</v>
      </c>
      <c r="R72" s="351">
        <f t="shared" si="4"/>
        <v>-1523916842</v>
      </c>
      <c r="S72" s="101"/>
      <c r="T72" s="350">
        <f>R72/درآمدها!$J$4</f>
        <v>4.3587210420012795E-3</v>
      </c>
      <c r="U72" s="111">
        <v>0</v>
      </c>
      <c r="V72" s="126">
        <f t="shared" si="7"/>
        <v>0</v>
      </c>
      <c r="X72" s="126">
        <v>0</v>
      </c>
      <c r="Y72" s="126">
        <f t="shared" si="8"/>
        <v>0</v>
      </c>
    </row>
    <row r="73" spans="1:25" s="111" customFormat="1" ht="42.75" customHeight="1">
      <c r="A73" s="61"/>
      <c r="B73" s="61" t="s">
        <v>287</v>
      </c>
      <c r="C73" s="345" t="s">
        <v>205</v>
      </c>
      <c r="D73" s="346"/>
      <c r="E73" s="64">
        <v>0</v>
      </c>
      <c r="F73" s="64"/>
      <c r="G73" s="64">
        <f>'درآمد ناشی از تغییر قیمت اوراق '!K67</f>
        <v>627916973</v>
      </c>
      <c r="H73" s="64">
        <f>'درآمد ناشی ازفروش'!K66</f>
        <v>0</v>
      </c>
      <c r="I73" s="347"/>
      <c r="J73" s="348">
        <f t="shared" si="2"/>
        <v>627916973</v>
      </c>
      <c r="K73" s="349"/>
      <c r="L73" s="350">
        <f t="shared" si="3"/>
        <v>7.2173986407882325E-4</v>
      </c>
      <c r="M73" s="350"/>
      <c r="N73" s="64">
        <v>0</v>
      </c>
      <c r="O73" s="64"/>
      <c r="P73" s="64">
        <v>0</v>
      </c>
      <c r="Q73" s="64">
        <f>'درآمد ناشی ازفروش'!S67</f>
        <v>-1295336805</v>
      </c>
      <c r="R73" s="351">
        <f t="shared" si="4"/>
        <v>-1295336805</v>
      </c>
      <c r="S73" s="101"/>
      <c r="T73" s="350">
        <f>R73/درآمدها!$J$4</f>
        <v>3.704934306666195E-3</v>
      </c>
      <c r="U73" s="111">
        <v>0</v>
      </c>
      <c r="V73" s="126">
        <f t="shared" si="7"/>
        <v>0</v>
      </c>
      <c r="X73" s="126">
        <v>0</v>
      </c>
      <c r="Y73" s="126">
        <f t="shared" si="8"/>
        <v>0</v>
      </c>
    </row>
    <row r="74" spans="1:25" s="111" customFormat="1" ht="42.75" customHeight="1">
      <c r="A74" s="61"/>
      <c r="B74" s="61" t="s">
        <v>465</v>
      </c>
      <c r="C74" s="345" t="s">
        <v>214</v>
      </c>
      <c r="D74" s="346"/>
      <c r="E74" s="64">
        <v>0</v>
      </c>
      <c r="F74" s="64"/>
      <c r="G74" s="64">
        <f>'درآمد ناشی از تغییر قیمت اوراق '!K68</f>
        <v>4906615249</v>
      </c>
      <c r="H74" s="64">
        <f>'درآمد ناشی ازفروش'!K67</f>
        <v>0</v>
      </c>
      <c r="I74" s="347"/>
      <c r="J74" s="348">
        <f t="shared" si="2"/>
        <v>4906615249</v>
      </c>
      <c r="K74" s="349"/>
      <c r="L74" s="350">
        <f t="shared" si="3"/>
        <v>5.6397580813607687E-3</v>
      </c>
      <c r="M74" s="350"/>
      <c r="N74" s="64">
        <v>0</v>
      </c>
      <c r="O74" s="64"/>
      <c r="P74" s="64">
        <f>'درآمد ناشی از تغییر قیمت اوراق '!R67</f>
        <v>-11181320506</v>
      </c>
      <c r="Q74" s="64">
        <f>'درآمد ناشی ازفروش'!S68</f>
        <v>-465015472</v>
      </c>
      <c r="R74" s="351">
        <f t="shared" si="4"/>
        <v>-11646335978</v>
      </c>
      <c r="S74" s="101"/>
      <c r="T74" s="350">
        <f>R74/درآمدها!$J$4</f>
        <v>3.3310957849185016E-2</v>
      </c>
      <c r="U74" s="111">
        <v>0</v>
      </c>
      <c r="V74" s="126">
        <f t="shared" si="7"/>
        <v>0</v>
      </c>
      <c r="X74" s="126">
        <v>7811008</v>
      </c>
      <c r="Y74" s="126">
        <f t="shared" si="8"/>
        <v>7811008</v>
      </c>
    </row>
    <row r="75" spans="1:25" s="146" customFormat="1" ht="42.6" customHeight="1">
      <c r="A75" s="145"/>
      <c r="B75" s="145" t="s">
        <v>288</v>
      </c>
      <c r="C75" s="345" t="s">
        <v>431</v>
      </c>
      <c r="D75" s="346"/>
      <c r="E75" s="64">
        <v>0</v>
      </c>
      <c r="F75" s="64"/>
      <c r="G75" s="64">
        <f>'درآمد ناشی از تغییر قیمت اوراق '!K69</f>
        <v>824638024</v>
      </c>
      <c r="H75" s="64">
        <f>'درآمد ناشی ازفروش'!K68</f>
        <v>0</v>
      </c>
      <c r="I75" s="347"/>
      <c r="J75" s="348">
        <f t="shared" si="2"/>
        <v>824638024</v>
      </c>
      <c r="K75" s="349"/>
      <c r="L75" s="350">
        <f t="shared" si="3"/>
        <v>9.4785482945687052E-4</v>
      </c>
      <c r="M75" s="350"/>
      <c r="N75" s="64">
        <v>0</v>
      </c>
      <c r="O75" s="64"/>
      <c r="P75" s="64">
        <f>'درآمد ناشی از تغییر قیمت اوراق '!R68</f>
        <v>-9556467540</v>
      </c>
      <c r="Q75" s="64">
        <v>0</v>
      </c>
      <c r="R75" s="351">
        <f t="shared" si="4"/>
        <v>-9556467540</v>
      </c>
      <c r="S75" s="101"/>
      <c r="T75" s="350">
        <f>R75/درآمدها!$J$4</f>
        <v>2.7333496819375792E-2</v>
      </c>
      <c r="U75" s="146">
        <v>0</v>
      </c>
      <c r="V75" s="147">
        <f t="shared" si="7"/>
        <v>0</v>
      </c>
      <c r="X75" s="147">
        <v>64748027</v>
      </c>
      <c r="Y75" s="147">
        <f t="shared" si="8"/>
        <v>64748027</v>
      </c>
    </row>
    <row r="76" spans="1:25" s="111" customFormat="1" ht="42.75" customHeight="1">
      <c r="A76" s="61"/>
      <c r="B76" s="61" t="s">
        <v>289</v>
      </c>
      <c r="C76" s="345" t="s">
        <v>125</v>
      </c>
      <c r="D76" s="346"/>
      <c r="E76" s="64">
        <v>0</v>
      </c>
      <c r="F76" s="64"/>
      <c r="G76" s="64">
        <f>'درآمد ناشی از تغییر قیمت اوراق '!K70</f>
        <v>21032330</v>
      </c>
      <c r="H76" s="64">
        <f>'درآمد ناشی ازفروش'!K69</f>
        <v>0</v>
      </c>
      <c r="I76" s="347"/>
      <c r="J76" s="348">
        <f t="shared" ref="J76:J139" si="9">E76+G76+H76</f>
        <v>21032330</v>
      </c>
      <c r="K76" s="349"/>
      <c r="L76" s="350">
        <f t="shared" ref="L76:L139" si="10">J76/870004560163</f>
        <v>2.4174965239331022E-5</v>
      </c>
      <c r="M76" s="350"/>
      <c r="N76" s="64">
        <v>0</v>
      </c>
      <c r="O76" s="64"/>
      <c r="P76" s="64">
        <f>'درآمد ناشی از تغییر قیمت اوراق '!R69</f>
        <v>-7704818578</v>
      </c>
      <c r="Q76" s="64">
        <f>'درآمد ناشی ازفروش'!S69</f>
        <v>-8176979</v>
      </c>
      <c r="R76" s="351">
        <f t="shared" ref="R76:R139" si="11">N76+P76+Q76</f>
        <v>-7712995557</v>
      </c>
      <c r="S76" s="101"/>
      <c r="T76" s="350">
        <f>R76/درآمدها!$J$4</f>
        <v>2.2060781208400264E-2</v>
      </c>
      <c r="U76" s="111">
        <v>0</v>
      </c>
      <c r="V76" s="126">
        <f t="shared" si="7"/>
        <v>0</v>
      </c>
      <c r="X76" s="126">
        <v>0</v>
      </c>
      <c r="Y76" s="126">
        <f t="shared" si="8"/>
        <v>0</v>
      </c>
    </row>
    <row r="77" spans="1:25" s="111" customFormat="1" ht="42.75" customHeight="1">
      <c r="A77" s="61"/>
      <c r="B77" s="61" t="s">
        <v>290</v>
      </c>
      <c r="C77" s="345" t="s">
        <v>432</v>
      </c>
      <c r="D77" s="346"/>
      <c r="E77" s="64">
        <f>'درآمد سود سهام'!N29</f>
        <v>0</v>
      </c>
      <c r="F77" s="64"/>
      <c r="G77" s="64">
        <f>'درآمد ناشی از تغییر قیمت اوراق '!K71</f>
        <v>2945915721</v>
      </c>
      <c r="H77" s="64">
        <f>'درآمد ناشی ازفروش'!K70</f>
        <v>0</v>
      </c>
      <c r="I77" s="347"/>
      <c r="J77" s="348">
        <f t="shared" si="9"/>
        <v>2945915721</v>
      </c>
      <c r="K77" s="349"/>
      <c r="L77" s="350">
        <f t="shared" si="10"/>
        <v>3.3860922757095284E-3</v>
      </c>
      <c r="M77" s="350"/>
      <c r="N77" s="64">
        <f>'درآمد سود سهام'!T29</f>
        <v>1381906030</v>
      </c>
      <c r="O77" s="64"/>
      <c r="P77" s="64">
        <f>'درآمد ناشی از تغییر قیمت اوراق '!R70</f>
        <v>-166754702</v>
      </c>
      <c r="Q77" s="64">
        <f>'درآمد ناشی ازفروش'!S70</f>
        <v>-60023523</v>
      </c>
      <c r="R77" s="351">
        <f t="shared" si="11"/>
        <v>1155127805</v>
      </c>
      <c r="S77" s="101"/>
      <c r="T77" s="350">
        <f>R77/درآمدها!$J$4</f>
        <v>-3.3039072284590252E-3</v>
      </c>
      <c r="U77" s="111">
        <v>0</v>
      </c>
      <c r="V77" s="126">
        <f t="shared" si="7"/>
        <v>-1381906030</v>
      </c>
      <c r="X77" s="126">
        <v>-66723073</v>
      </c>
      <c r="Y77" s="126">
        <f t="shared" si="8"/>
        <v>-66723073</v>
      </c>
    </row>
    <row r="78" spans="1:25" s="111" customFormat="1" ht="42.75" customHeight="1">
      <c r="A78" s="61"/>
      <c r="B78" s="61" t="s">
        <v>291</v>
      </c>
      <c r="C78" s="345" t="s">
        <v>101</v>
      </c>
      <c r="D78" s="346"/>
      <c r="E78" s="64">
        <f>'درآمد سود سهام'!N30</f>
        <v>0</v>
      </c>
      <c r="F78" s="64"/>
      <c r="G78" s="64">
        <f>'درآمد ناشی از تغییر قیمت اوراق '!K72</f>
        <v>15456022562</v>
      </c>
      <c r="H78" s="64">
        <f>'درآمد ناشی ازفروش'!K71</f>
        <v>0</v>
      </c>
      <c r="I78" s="347"/>
      <c r="J78" s="348">
        <f t="shared" si="9"/>
        <v>15456022562</v>
      </c>
      <c r="K78" s="349"/>
      <c r="L78" s="350">
        <f t="shared" si="10"/>
        <v>1.7765450055921811E-2</v>
      </c>
      <c r="M78" s="350"/>
      <c r="N78" s="64">
        <f>'درآمد سود سهام'!T30</f>
        <v>1420347161</v>
      </c>
      <c r="O78" s="64"/>
      <c r="P78" s="64">
        <f>'درآمد ناشی از تغییر قیمت اوراق '!R71</f>
        <v>-5985151048</v>
      </c>
      <c r="Q78" s="64">
        <f>'درآمد ناشی ازفروش'!S71</f>
        <v>-923636216</v>
      </c>
      <c r="R78" s="351">
        <f t="shared" si="11"/>
        <v>-5488440103</v>
      </c>
      <c r="S78" s="101"/>
      <c r="T78" s="350">
        <f>R78/درآمدها!$J$4</f>
        <v>1.5698087130078302E-2</v>
      </c>
      <c r="U78" s="111">
        <v>0</v>
      </c>
      <c r="V78" s="126">
        <f t="shared" si="7"/>
        <v>-1420347161</v>
      </c>
      <c r="X78" s="126">
        <v>153272888</v>
      </c>
      <c r="Y78" s="126">
        <f t="shared" si="8"/>
        <v>153272888</v>
      </c>
    </row>
    <row r="79" spans="1:25" s="111" customFormat="1" ht="42.75" customHeight="1">
      <c r="A79" s="61"/>
      <c r="B79" s="61" t="s">
        <v>292</v>
      </c>
      <c r="C79" s="345" t="s">
        <v>403</v>
      </c>
      <c r="D79" s="346"/>
      <c r="E79" s="64">
        <v>0</v>
      </c>
      <c r="F79" s="64"/>
      <c r="G79" s="64">
        <f>'درآمد ناشی از تغییر قیمت اوراق '!K73</f>
        <v>4233516498</v>
      </c>
      <c r="H79" s="64">
        <f>'درآمد ناشی ازفروش'!K72</f>
        <v>0</v>
      </c>
      <c r="I79" s="347"/>
      <c r="J79" s="348">
        <f t="shared" si="9"/>
        <v>4233516498</v>
      </c>
      <c r="K79" s="349"/>
      <c r="L79" s="350">
        <f t="shared" si="10"/>
        <v>4.8660854113302902E-3</v>
      </c>
      <c r="M79" s="350"/>
      <c r="N79" s="64">
        <v>0</v>
      </c>
      <c r="O79" s="64"/>
      <c r="P79" s="64">
        <f>'درآمد ناشی از تغییر قیمت اوراق '!R72</f>
        <v>-12046440203</v>
      </c>
      <c r="Q79" s="64">
        <f>'درآمد ناشی ازفروش'!S72</f>
        <v>-637531987</v>
      </c>
      <c r="R79" s="351">
        <f t="shared" si="11"/>
        <v>-12683972190</v>
      </c>
      <c r="S79" s="101"/>
      <c r="T79" s="350">
        <f>R79/درآمدها!$J$4</f>
        <v>3.627881453698905E-2</v>
      </c>
      <c r="U79" s="111">
        <v>0</v>
      </c>
      <c r="V79" s="126">
        <f t="shared" si="7"/>
        <v>0</v>
      </c>
      <c r="X79" s="126">
        <v>246054014</v>
      </c>
      <c r="Y79" s="126">
        <f t="shared" si="8"/>
        <v>246054014</v>
      </c>
    </row>
    <row r="80" spans="1:25" s="111" customFormat="1" ht="42.75" customHeight="1">
      <c r="A80" s="61"/>
      <c r="B80" s="61" t="s">
        <v>293</v>
      </c>
      <c r="C80" s="345" t="s">
        <v>471</v>
      </c>
      <c r="D80" s="346"/>
      <c r="E80" s="64">
        <v>0</v>
      </c>
      <c r="F80" s="64"/>
      <c r="G80" s="64">
        <v>0</v>
      </c>
      <c r="H80" s="64">
        <v>0</v>
      </c>
      <c r="I80" s="347"/>
      <c r="J80" s="348">
        <f t="shared" si="9"/>
        <v>0</v>
      </c>
      <c r="K80" s="349"/>
      <c r="L80" s="350">
        <f t="shared" si="10"/>
        <v>0</v>
      </c>
      <c r="M80" s="350"/>
      <c r="N80" s="64">
        <v>0</v>
      </c>
      <c r="O80" s="64"/>
      <c r="P80" s="64">
        <f>'درآمد ناشی از تغییر قیمت اوراق '!R73</f>
        <v>-89983699</v>
      </c>
      <c r="Q80" s="64">
        <v>0</v>
      </c>
      <c r="R80" s="351">
        <f t="shared" si="11"/>
        <v>-89983699</v>
      </c>
      <c r="S80" s="101"/>
      <c r="T80" s="350">
        <f>R80/درآمدها!$J$4</f>
        <v>2.5737220789138668E-4</v>
      </c>
      <c r="U80" s="111">
        <v>1076109812</v>
      </c>
      <c r="V80" s="126">
        <f t="shared" si="7"/>
        <v>1076109812</v>
      </c>
      <c r="X80" s="126">
        <v>431873304</v>
      </c>
      <c r="Y80" s="126">
        <f t="shared" si="8"/>
        <v>431873304</v>
      </c>
    </row>
    <row r="81" spans="1:25" s="111" customFormat="1" ht="42.75" customHeight="1">
      <c r="A81" s="61"/>
      <c r="B81" s="61" t="s">
        <v>449</v>
      </c>
      <c r="C81" s="345" t="s">
        <v>127</v>
      </c>
      <c r="D81" s="346"/>
      <c r="E81" s="64">
        <v>0</v>
      </c>
      <c r="F81" s="64"/>
      <c r="G81" s="64">
        <f>'درآمد ناشی از تغییر قیمت اوراق '!K74</f>
        <v>1321576441</v>
      </c>
      <c r="H81" s="64">
        <f>'درآمد ناشی ازفروش'!K73</f>
        <v>0</v>
      </c>
      <c r="I81" s="347"/>
      <c r="J81" s="348">
        <f t="shared" si="9"/>
        <v>1321576441</v>
      </c>
      <c r="K81" s="349"/>
      <c r="L81" s="350">
        <f t="shared" si="10"/>
        <v>1.5190454182819405E-3</v>
      </c>
      <c r="M81" s="350"/>
      <c r="N81" s="64">
        <v>0</v>
      </c>
      <c r="O81" s="64"/>
      <c r="P81" s="64">
        <v>0</v>
      </c>
      <c r="Q81" s="64">
        <f>'درآمد ناشی ازفروش'!S73</f>
        <v>-63239449</v>
      </c>
      <c r="R81" s="351">
        <f t="shared" si="11"/>
        <v>-63239449</v>
      </c>
      <c r="S81" s="101"/>
      <c r="T81" s="350">
        <f>R81/درآمدها!$J$4</f>
        <v>1.8087805675742164E-4</v>
      </c>
      <c r="U81" s="111">
        <v>0</v>
      </c>
      <c r="V81" s="126">
        <f t="shared" si="7"/>
        <v>0</v>
      </c>
      <c r="X81" s="126">
        <v>288835684</v>
      </c>
      <c r="Y81" s="126">
        <f t="shared" si="8"/>
        <v>288835684</v>
      </c>
    </row>
    <row r="82" spans="1:25" s="111" customFormat="1" ht="42.75" customHeight="1">
      <c r="A82" s="61"/>
      <c r="B82" s="61" t="s">
        <v>294</v>
      </c>
      <c r="C82" s="345" t="s">
        <v>141</v>
      </c>
      <c r="D82" s="346"/>
      <c r="E82" s="64">
        <v>0</v>
      </c>
      <c r="F82" s="64"/>
      <c r="G82" s="64">
        <f>'درآمد ناشی از تغییر قیمت اوراق '!K75</f>
        <v>-425461826</v>
      </c>
      <c r="H82" s="64">
        <f>'درآمد ناشی ازفروش'!K74</f>
        <v>0</v>
      </c>
      <c r="I82" s="347"/>
      <c r="J82" s="348">
        <f t="shared" si="9"/>
        <v>-425461826</v>
      </c>
      <c r="K82" s="349"/>
      <c r="L82" s="350">
        <f t="shared" si="10"/>
        <v>-4.8903401830478624E-4</v>
      </c>
      <c r="M82" s="350"/>
      <c r="N82" s="64">
        <v>0</v>
      </c>
      <c r="O82" s="64"/>
      <c r="P82" s="64">
        <f>'درآمد ناشی از تغییر قیمت اوراق '!R74</f>
        <v>-192394904</v>
      </c>
      <c r="Q82" s="64">
        <f>'درآمد ناشی ازفروش'!S74</f>
        <v>-102565358</v>
      </c>
      <c r="R82" s="351">
        <f t="shared" si="11"/>
        <v>-294960262</v>
      </c>
      <c r="S82" s="101"/>
      <c r="T82" s="350">
        <f>R82/درآمدها!$J$4</f>
        <v>8.4364806864809904E-4</v>
      </c>
      <c r="U82" s="111">
        <v>1020931280</v>
      </c>
      <c r="V82" s="126">
        <f t="shared" si="7"/>
        <v>1020931280</v>
      </c>
      <c r="X82" s="126">
        <v>-114485</v>
      </c>
      <c r="Y82" s="126">
        <f t="shared" si="8"/>
        <v>-114485</v>
      </c>
    </row>
    <row r="83" spans="1:25" s="111" customFormat="1" ht="42.75" customHeight="1">
      <c r="A83" s="61"/>
      <c r="B83" s="61" t="s">
        <v>295</v>
      </c>
      <c r="C83" s="345" t="s">
        <v>505</v>
      </c>
      <c r="D83" s="346"/>
      <c r="E83" s="64">
        <v>0</v>
      </c>
      <c r="F83" s="64"/>
      <c r="G83" s="64">
        <v>0</v>
      </c>
      <c r="H83" s="64">
        <f>'درآمد ناشی ازفروش'!K75</f>
        <v>0</v>
      </c>
      <c r="I83" s="347"/>
      <c r="J83" s="348">
        <f t="shared" si="9"/>
        <v>0</v>
      </c>
      <c r="K83" s="349"/>
      <c r="L83" s="350">
        <f t="shared" si="10"/>
        <v>0</v>
      </c>
      <c r="M83" s="350"/>
      <c r="N83" s="64">
        <f>'درآمد سود سهام'!T31</f>
        <v>1000000000</v>
      </c>
      <c r="O83" s="64"/>
      <c r="P83" s="64">
        <f>'درآمد ناشی از تغییر قیمت اوراق '!R75</f>
        <v>-5504206324</v>
      </c>
      <c r="Q83" s="64">
        <f>'درآمد ناشی ازفروش'!S75</f>
        <v>6172014010</v>
      </c>
      <c r="R83" s="351">
        <f t="shared" si="11"/>
        <v>1667807686</v>
      </c>
      <c r="S83" s="101"/>
      <c r="T83" s="350">
        <f>R83/درآمدها!$J$4</f>
        <v>-4.7702789644604917E-3</v>
      </c>
      <c r="U83" s="111">
        <v>0</v>
      </c>
      <c r="V83" s="126">
        <f t="shared" si="7"/>
        <v>-1000000000</v>
      </c>
      <c r="X83" s="126">
        <v>-226294785</v>
      </c>
      <c r="Y83" s="126">
        <f t="shared" si="8"/>
        <v>-226294785</v>
      </c>
    </row>
    <row r="84" spans="1:25" s="111" customFormat="1" ht="42.75" customHeight="1">
      <c r="A84" s="61"/>
      <c r="B84" s="61" t="s">
        <v>296</v>
      </c>
      <c r="C84" s="345" t="s">
        <v>544</v>
      </c>
      <c r="D84" s="346"/>
      <c r="E84" s="64">
        <v>0</v>
      </c>
      <c r="F84" s="64"/>
      <c r="G84" s="64">
        <f>'درآمد ناشی از تغییر قیمت اوراق '!K76</f>
        <v>-572558050</v>
      </c>
      <c r="H84" s="64">
        <f>'درآمد ناشی ازفروش'!K76</f>
        <v>0</v>
      </c>
      <c r="I84" s="347"/>
      <c r="J84" s="348">
        <f t="shared" si="9"/>
        <v>-572558050</v>
      </c>
      <c r="K84" s="349"/>
      <c r="L84" s="350">
        <f t="shared" si="10"/>
        <v>-6.5810925162590895E-4</v>
      </c>
      <c r="M84" s="350"/>
      <c r="N84" s="64">
        <v>0</v>
      </c>
      <c r="O84" s="64"/>
      <c r="P84" s="64">
        <v>0</v>
      </c>
      <c r="Q84" s="64">
        <f>'درآمد ناشی ازفروش'!S76</f>
        <v>-1391799</v>
      </c>
      <c r="R84" s="351">
        <f t="shared" si="11"/>
        <v>-1391799</v>
      </c>
      <c r="S84" s="101"/>
      <c r="T84" s="350">
        <f>R84/درآمدها!$J$4</f>
        <v>3.9808363687185616E-6</v>
      </c>
      <c r="U84" s="111">
        <v>10246302</v>
      </c>
      <c r="V84" s="126">
        <f t="shared" si="7"/>
        <v>10246302</v>
      </c>
      <c r="X84" s="126">
        <v>255985884</v>
      </c>
      <c r="Y84" s="126">
        <f t="shared" si="8"/>
        <v>255985884</v>
      </c>
    </row>
    <row r="85" spans="1:25" s="111" customFormat="1" ht="42.75" customHeight="1">
      <c r="A85" s="61"/>
      <c r="B85" s="61" t="s">
        <v>409</v>
      </c>
      <c r="C85" s="345" t="s">
        <v>545</v>
      </c>
      <c r="D85" s="346"/>
      <c r="E85" s="64">
        <v>0</v>
      </c>
      <c r="F85" s="64"/>
      <c r="G85" s="64">
        <f>'درآمد ناشی از تغییر قیمت اوراق '!K77</f>
        <v>1039875829</v>
      </c>
      <c r="H85" s="64">
        <f>'درآمد ناشی ازفروش'!K77</f>
        <v>0</v>
      </c>
      <c r="I85" s="347"/>
      <c r="J85" s="348">
        <f t="shared" si="9"/>
        <v>1039875829</v>
      </c>
      <c r="K85" s="349"/>
      <c r="L85" s="350">
        <f t="shared" si="10"/>
        <v>1.195253308563318E-3</v>
      </c>
      <c r="M85" s="350"/>
      <c r="N85" s="64">
        <v>0</v>
      </c>
      <c r="O85" s="64"/>
      <c r="P85" s="64">
        <f>'درآمد ناشی از تغییر قیمت اوراق '!R76</f>
        <v>-700029256</v>
      </c>
      <c r="Q85" s="64">
        <f>'درآمد ناشی ازفروش'!S77</f>
        <v>-27834059</v>
      </c>
      <c r="R85" s="351">
        <f t="shared" si="11"/>
        <v>-727863315</v>
      </c>
      <c r="S85" s="101"/>
      <c r="T85" s="350">
        <f>R85/درآمدها!$J$4</f>
        <v>2.0818413835676378E-3</v>
      </c>
      <c r="U85" s="111">
        <v>0</v>
      </c>
      <c r="V85" s="126">
        <f t="shared" si="7"/>
        <v>0</v>
      </c>
      <c r="X85" s="126">
        <v>202148190</v>
      </c>
      <c r="Y85" s="126">
        <f t="shared" si="8"/>
        <v>202148190</v>
      </c>
    </row>
    <row r="86" spans="1:25" s="111" customFormat="1" ht="42.75" customHeight="1">
      <c r="A86" s="61"/>
      <c r="B86" s="61" t="s">
        <v>297</v>
      </c>
      <c r="C86" s="345" t="s">
        <v>177</v>
      </c>
      <c r="D86" s="346"/>
      <c r="E86" s="64">
        <v>0</v>
      </c>
      <c r="F86" s="64"/>
      <c r="G86" s="64">
        <f>'درآمد ناشی از تغییر قیمت اوراق '!K78</f>
        <v>8761836386</v>
      </c>
      <c r="H86" s="64">
        <f>'درآمد ناشی ازفروش'!K78</f>
        <v>0</v>
      </c>
      <c r="I86" s="347"/>
      <c r="J86" s="348">
        <f t="shared" si="9"/>
        <v>8761836386</v>
      </c>
      <c r="K86" s="349"/>
      <c r="L86" s="350">
        <f t="shared" si="10"/>
        <v>1.0071023517805956E-2</v>
      </c>
      <c r="M86" s="350"/>
      <c r="N86" s="64">
        <v>0</v>
      </c>
      <c r="O86" s="64"/>
      <c r="P86" s="64">
        <f>'درآمد ناشی از تغییر قیمت اوراق '!R77</f>
        <v>-1712012213</v>
      </c>
      <c r="Q86" s="64">
        <f>'درآمد ناشی ازفروش'!S78</f>
        <v>316280753</v>
      </c>
      <c r="R86" s="351">
        <f t="shared" si="11"/>
        <v>-1395731460</v>
      </c>
      <c r="S86" s="101"/>
      <c r="T86" s="350">
        <f>R86/درآمدها!$J$4</f>
        <v>3.9920840271710622E-3</v>
      </c>
      <c r="U86" s="111">
        <v>89102100</v>
      </c>
      <c r="V86" s="126">
        <f t="shared" si="7"/>
        <v>89102100</v>
      </c>
      <c r="X86" s="126">
        <v>79902413</v>
      </c>
      <c r="Y86" s="126">
        <f t="shared" si="8"/>
        <v>79902413</v>
      </c>
    </row>
    <row r="87" spans="1:25" s="111" customFormat="1" ht="42.75" customHeight="1">
      <c r="A87" s="61"/>
      <c r="B87" s="61" t="s">
        <v>450</v>
      </c>
      <c r="C87" s="345" t="s">
        <v>123</v>
      </c>
      <c r="D87" s="346"/>
      <c r="E87" s="64">
        <v>0</v>
      </c>
      <c r="F87" s="64"/>
      <c r="G87" s="64">
        <f>'درآمد ناشی از تغییر قیمت اوراق '!K79</f>
        <v>2311606096</v>
      </c>
      <c r="H87" s="64">
        <f>'درآمد ناشی ازفروش'!K79</f>
        <v>0</v>
      </c>
      <c r="I87" s="347"/>
      <c r="J87" s="348">
        <f t="shared" si="9"/>
        <v>2311606096</v>
      </c>
      <c r="K87" s="349"/>
      <c r="L87" s="350">
        <f t="shared" si="10"/>
        <v>2.6570045742828154E-3</v>
      </c>
      <c r="M87" s="350"/>
      <c r="N87" s="64">
        <v>0</v>
      </c>
      <c r="O87" s="64"/>
      <c r="P87" s="64">
        <f>'درآمد ناشی از تغییر قیمت اوراق '!R78</f>
        <v>4124512121</v>
      </c>
      <c r="Q87" s="64">
        <f>'درآمد ناشی ازفروش'!S79</f>
        <v>201875311</v>
      </c>
      <c r="R87" s="351">
        <f t="shared" si="11"/>
        <v>4326387432</v>
      </c>
      <c r="S87" s="101"/>
      <c r="T87" s="350">
        <f>R87/درآمدها!$J$4</f>
        <v>-1.2374373335857048E-2</v>
      </c>
      <c r="U87" s="111">
        <v>0</v>
      </c>
      <c r="V87" s="126">
        <f t="shared" si="7"/>
        <v>0</v>
      </c>
      <c r="X87" s="126">
        <v>271954338</v>
      </c>
      <c r="Y87" s="126">
        <f t="shared" si="8"/>
        <v>271954338</v>
      </c>
    </row>
    <row r="88" spans="1:25" s="111" customFormat="1" ht="42.75" customHeight="1">
      <c r="A88" s="61"/>
      <c r="B88" s="61" t="s">
        <v>466</v>
      </c>
      <c r="C88" s="345" t="s">
        <v>168</v>
      </c>
      <c r="D88" s="346"/>
      <c r="E88" s="64">
        <v>0</v>
      </c>
      <c r="F88" s="64"/>
      <c r="G88" s="64">
        <f>'درآمد ناشی از تغییر قیمت اوراق '!K80</f>
        <v>4438032430</v>
      </c>
      <c r="H88" s="64">
        <f>'درآمد ناشی ازفروش'!K80</f>
        <v>0</v>
      </c>
      <c r="I88" s="347"/>
      <c r="J88" s="348">
        <f t="shared" si="9"/>
        <v>4438032430</v>
      </c>
      <c r="K88" s="349"/>
      <c r="L88" s="350">
        <f t="shared" si="10"/>
        <v>5.1011599630794019E-3</v>
      </c>
      <c r="M88" s="350"/>
      <c r="N88" s="64">
        <v>0</v>
      </c>
      <c r="O88" s="64"/>
      <c r="P88" s="64">
        <f>'درآمد ناشی از تغییر قیمت اوراق '!R79</f>
        <v>-14809813999</v>
      </c>
      <c r="Q88" s="64">
        <f>'درآمد ناشی ازفروش'!S80</f>
        <v>75317458</v>
      </c>
      <c r="R88" s="351">
        <f t="shared" si="11"/>
        <v>-14734496541</v>
      </c>
      <c r="S88" s="101"/>
      <c r="T88" s="350">
        <f>R88/درآمدها!$J$4</f>
        <v>4.2143743245375696E-2</v>
      </c>
      <c r="U88" s="111">
        <v>59854950</v>
      </c>
      <c r="V88" s="126">
        <f t="shared" si="7"/>
        <v>59854950</v>
      </c>
      <c r="X88" s="126">
        <v>248055294</v>
      </c>
      <c r="Y88" s="126">
        <f t="shared" si="8"/>
        <v>248055294</v>
      </c>
    </row>
    <row r="89" spans="1:25" s="111" customFormat="1" ht="42.75" customHeight="1">
      <c r="A89" s="61"/>
      <c r="B89" s="61" t="s">
        <v>298</v>
      </c>
      <c r="C89" s="345" t="s">
        <v>477</v>
      </c>
      <c r="D89" s="346"/>
      <c r="E89" s="64">
        <v>0</v>
      </c>
      <c r="F89" s="64"/>
      <c r="G89" s="64">
        <f>'درآمد ناشی از تغییر قیمت اوراق '!K81</f>
        <v>1024031409</v>
      </c>
      <c r="H89" s="64">
        <f>'درآمد ناشی ازفروش'!K81</f>
        <v>0</v>
      </c>
      <c r="I89" s="347"/>
      <c r="J89" s="348">
        <f t="shared" si="9"/>
        <v>1024031409</v>
      </c>
      <c r="K89" s="349"/>
      <c r="L89" s="350">
        <f t="shared" si="10"/>
        <v>1.177041427010615E-3</v>
      </c>
      <c r="M89" s="350"/>
      <c r="N89" s="64">
        <v>0</v>
      </c>
      <c r="O89" s="64"/>
      <c r="P89" s="64">
        <f>'درآمد ناشی از تغییر قیمت اوراق '!R80</f>
        <v>-1496497175</v>
      </c>
      <c r="Q89" s="64">
        <f>'درآمد ناشی ازفروش'!S81</f>
        <v>-28664319</v>
      </c>
      <c r="R89" s="351">
        <f t="shared" si="11"/>
        <v>-1525161494</v>
      </c>
      <c r="S89" s="101"/>
      <c r="T89" s="350">
        <f>R89/درآمدها!$J$4</f>
        <v>4.3622810071600399E-3</v>
      </c>
      <c r="U89" s="111">
        <v>0</v>
      </c>
      <c r="V89" s="126">
        <f t="shared" si="7"/>
        <v>0</v>
      </c>
      <c r="X89" s="126">
        <v>387179639</v>
      </c>
      <c r="Y89" s="126">
        <f t="shared" si="8"/>
        <v>387179639</v>
      </c>
    </row>
    <row r="90" spans="1:25" s="111" customFormat="1" ht="42.75" customHeight="1">
      <c r="A90" s="61"/>
      <c r="B90" s="61" t="s">
        <v>299</v>
      </c>
      <c r="C90" s="345" t="s">
        <v>171</v>
      </c>
      <c r="D90" s="346"/>
      <c r="E90" s="64">
        <v>0</v>
      </c>
      <c r="F90" s="64"/>
      <c r="G90" s="64">
        <f>'درآمد ناشی از تغییر قیمت اوراق '!K82</f>
        <v>-1105104264</v>
      </c>
      <c r="H90" s="64">
        <f>'درآمد ناشی ازفروش'!K82</f>
        <v>0</v>
      </c>
      <c r="I90" s="347"/>
      <c r="J90" s="348">
        <f t="shared" si="9"/>
        <v>-1105104264</v>
      </c>
      <c r="K90" s="349"/>
      <c r="L90" s="350">
        <f t="shared" si="10"/>
        <v>-1.2702281282214805E-3</v>
      </c>
      <c r="M90" s="350"/>
      <c r="N90" s="64">
        <v>0</v>
      </c>
      <c r="O90" s="64"/>
      <c r="P90" s="64">
        <f>'درآمد ناشی از تغییر قیمت اوراق '!R81</f>
        <v>-2816514906</v>
      </c>
      <c r="Q90" s="64">
        <f>'درآمد ناشی ازفروش'!S82</f>
        <v>11505324344</v>
      </c>
      <c r="R90" s="351">
        <f t="shared" si="11"/>
        <v>8688809438</v>
      </c>
      <c r="S90" s="101"/>
      <c r="T90" s="350">
        <f>R90/درآمدها!$J$4</f>
        <v>-2.4851813093453499E-2</v>
      </c>
      <c r="U90" s="111">
        <v>0</v>
      </c>
      <c r="V90" s="126">
        <f t="shared" si="7"/>
        <v>0</v>
      </c>
      <c r="X90" s="126">
        <v>-232950675</v>
      </c>
      <c r="Y90" s="126">
        <f t="shared" si="8"/>
        <v>-232950675</v>
      </c>
    </row>
    <row r="91" spans="1:25" s="111" customFormat="1" ht="42.75" customHeight="1">
      <c r="A91" s="61"/>
      <c r="B91" s="61" t="s">
        <v>300</v>
      </c>
      <c r="C91" s="345" t="s">
        <v>138</v>
      </c>
      <c r="D91" s="346"/>
      <c r="E91" s="64">
        <f>'درآمد سود سهام'!N32</f>
        <v>0</v>
      </c>
      <c r="F91" s="64"/>
      <c r="G91" s="64">
        <f>'درآمد ناشی از تغییر قیمت اوراق '!K83</f>
        <v>5322149543</v>
      </c>
      <c r="H91" s="64">
        <f>'درآمد ناشی ازفروش'!K83</f>
        <v>0</v>
      </c>
      <c r="I91" s="347"/>
      <c r="J91" s="348">
        <f t="shared" si="9"/>
        <v>5322149543</v>
      </c>
      <c r="K91" s="349"/>
      <c r="L91" s="350">
        <f t="shared" si="10"/>
        <v>6.11738120315469E-3</v>
      </c>
      <c r="M91" s="350"/>
      <c r="N91" s="64">
        <f>'درآمد سود سهام'!T32</f>
        <v>0</v>
      </c>
      <c r="O91" s="64"/>
      <c r="P91" s="64">
        <f>'درآمد ناشی از تغییر قیمت اوراق '!R82</f>
        <v>10205302562</v>
      </c>
      <c r="Q91" s="64">
        <f>'درآمد ناشی ازفروش'!S83</f>
        <v>-88034183</v>
      </c>
      <c r="R91" s="351">
        <f t="shared" si="11"/>
        <v>10117268379</v>
      </c>
      <c r="S91" s="101"/>
      <c r="T91" s="350">
        <f>R91/درآمدها!$J$4</f>
        <v>-2.8937504564387165E-2</v>
      </c>
      <c r="U91" s="111">
        <v>2477274839</v>
      </c>
      <c r="V91" s="126">
        <f t="shared" si="7"/>
        <v>2477274839</v>
      </c>
      <c r="X91" s="126">
        <v>24066843</v>
      </c>
      <c r="Y91" s="126">
        <f t="shared" si="8"/>
        <v>24066843</v>
      </c>
    </row>
    <row r="92" spans="1:25" s="111" customFormat="1" ht="52.5" customHeight="1">
      <c r="A92" s="61"/>
      <c r="B92" s="61" t="s">
        <v>301</v>
      </c>
      <c r="C92" s="345" t="s">
        <v>485</v>
      </c>
      <c r="D92" s="346"/>
      <c r="E92" s="64">
        <f>'درآمد سود سهام'!N33</f>
        <v>0</v>
      </c>
      <c r="F92" s="64"/>
      <c r="G92" s="64">
        <f>'درآمد ناشی از تغییر قیمت اوراق '!K84</f>
        <v>1901215779</v>
      </c>
      <c r="H92" s="64">
        <f>'درآمد ناشی ازفروش'!K84</f>
        <v>0</v>
      </c>
      <c r="I92" s="347"/>
      <c r="J92" s="348">
        <f t="shared" si="9"/>
        <v>1901215779</v>
      </c>
      <c r="K92" s="349"/>
      <c r="L92" s="350">
        <f t="shared" si="10"/>
        <v>2.1852940387390579E-3</v>
      </c>
      <c r="M92" s="350"/>
      <c r="N92" s="64">
        <f>'درآمد سود سهام'!T33</f>
        <v>1086068969</v>
      </c>
      <c r="O92" s="64"/>
      <c r="P92" s="64">
        <f>'درآمد ناشی از تغییر قیمت اوراق '!R83</f>
        <v>1497472954</v>
      </c>
      <c r="Q92" s="64">
        <f>'درآمد ناشی ازفروش'!S84</f>
        <v>110962057</v>
      </c>
      <c r="R92" s="351">
        <f t="shared" si="11"/>
        <v>2694503980</v>
      </c>
      <c r="S92" s="101"/>
      <c r="T92" s="350">
        <f>R92/درآمدها!$J$4</f>
        <v>-7.7068451976477293E-3</v>
      </c>
      <c r="U92" s="111">
        <v>414758200</v>
      </c>
      <c r="V92" s="126">
        <f t="shared" si="7"/>
        <v>-671310769</v>
      </c>
      <c r="X92" s="126">
        <v>408382096</v>
      </c>
      <c r="Y92" s="126">
        <f t="shared" si="8"/>
        <v>408382096</v>
      </c>
    </row>
    <row r="93" spans="1:25" s="111" customFormat="1" ht="42.75" customHeight="1">
      <c r="A93" s="61"/>
      <c r="B93" s="61" t="s">
        <v>302</v>
      </c>
      <c r="C93" s="326" t="s">
        <v>486</v>
      </c>
      <c r="D93" s="352"/>
      <c r="E93" s="64">
        <v>0</v>
      </c>
      <c r="F93" s="64"/>
      <c r="G93" s="64">
        <f>'درآمد ناشی از تغییر قیمت اوراق '!K85</f>
        <v>0</v>
      </c>
      <c r="H93" s="64">
        <f>'درآمد ناشی ازفروش'!K85</f>
        <v>0</v>
      </c>
      <c r="I93" s="105"/>
      <c r="J93" s="348">
        <f t="shared" si="9"/>
        <v>0</v>
      </c>
      <c r="K93" s="353"/>
      <c r="L93" s="350">
        <f t="shared" si="10"/>
        <v>0</v>
      </c>
      <c r="M93" s="350"/>
      <c r="N93" s="64">
        <v>0</v>
      </c>
      <c r="O93" s="64"/>
      <c r="P93" s="64">
        <f>'درآمد ناشی از تغییر قیمت اوراق '!R84</f>
        <v>2150681059</v>
      </c>
      <c r="Q93" s="64">
        <f>'درآمد ناشی ازفروش'!S85</f>
        <v>-1110719</v>
      </c>
      <c r="R93" s="351">
        <f t="shared" si="11"/>
        <v>2149570340</v>
      </c>
      <c r="S93" s="353"/>
      <c r="T93" s="350">
        <f>R93/درآمدها!$J$4</f>
        <v>-6.1482209619282127E-3</v>
      </c>
      <c r="U93" s="111">
        <v>0</v>
      </c>
      <c r="V93" s="126">
        <f t="shared" si="7"/>
        <v>0</v>
      </c>
      <c r="X93" s="126">
        <v>-738858221</v>
      </c>
      <c r="Y93" s="126">
        <f t="shared" si="8"/>
        <v>-738858221</v>
      </c>
    </row>
    <row r="94" spans="1:25" s="111" customFormat="1" ht="42.75" customHeight="1">
      <c r="A94" s="61"/>
      <c r="B94" s="61" t="s">
        <v>303</v>
      </c>
      <c r="C94" s="345" t="s">
        <v>159</v>
      </c>
      <c r="D94" s="346"/>
      <c r="E94" s="64">
        <f>'درآمد سود سهام'!N34</f>
        <v>0</v>
      </c>
      <c r="F94" s="64"/>
      <c r="G94" s="64">
        <f>'درآمد ناشی از تغییر قیمت اوراق '!K86</f>
        <v>101364837</v>
      </c>
      <c r="H94" s="64">
        <f>'درآمد ناشی ازفروش'!K86</f>
        <v>0</v>
      </c>
      <c r="I94" s="347"/>
      <c r="J94" s="348">
        <f t="shared" si="9"/>
        <v>101364837</v>
      </c>
      <c r="K94" s="349"/>
      <c r="L94" s="350">
        <f t="shared" si="10"/>
        <v>1.1651069619797023E-4</v>
      </c>
      <c r="M94" s="350"/>
      <c r="N94" s="64">
        <f>'درآمد سود سهام'!T34</f>
        <v>308002839</v>
      </c>
      <c r="O94" s="64"/>
      <c r="P94" s="64">
        <f>'درآمد ناشی از تغییر قیمت اوراق '!R85</f>
        <v>-84904878</v>
      </c>
      <c r="Q94" s="64">
        <f>'درآمد ناشی ازفروش'!S86</f>
        <v>-3006544</v>
      </c>
      <c r="R94" s="351">
        <f t="shared" si="11"/>
        <v>220091417</v>
      </c>
      <c r="S94" s="101"/>
      <c r="T94" s="350">
        <f>R94/درآمدها!$J$4</f>
        <v>-6.2950750592319924E-4</v>
      </c>
      <c r="U94" s="111">
        <v>48568308</v>
      </c>
      <c r="V94" s="126">
        <f t="shared" si="7"/>
        <v>-259434531</v>
      </c>
      <c r="X94" s="126">
        <v>-213913905</v>
      </c>
      <c r="Y94" s="126">
        <f t="shared" si="8"/>
        <v>-213913905</v>
      </c>
    </row>
    <row r="95" spans="1:25" s="111" customFormat="1" ht="42.75" customHeight="1">
      <c r="A95" s="61"/>
      <c r="B95" s="61" t="s">
        <v>304</v>
      </c>
      <c r="C95" s="345" t="s">
        <v>506</v>
      </c>
      <c r="D95" s="346"/>
      <c r="E95" s="64">
        <v>0</v>
      </c>
      <c r="F95" s="64"/>
      <c r="G95" s="64">
        <f>'درآمد ناشی از تغییر قیمت اوراق '!K87</f>
        <v>8951383365</v>
      </c>
      <c r="H95" s="64">
        <f>'درآمد ناشی ازفروش'!K87</f>
        <v>0</v>
      </c>
      <c r="I95" s="347"/>
      <c r="J95" s="348">
        <f t="shared" si="9"/>
        <v>8951383365</v>
      </c>
      <c r="K95" s="349"/>
      <c r="L95" s="350">
        <f t="shared" si="10"/>
        <v>1.0288892466635934E-2</v>
      </c>
      <c r="M95" s="350"/>
      <c r="N95" s="64">
        <v>0</v>
      </c>
      <c r="O95" s="64"/>
      <c r="P95" s="64">
        <f>'درآمد ناشی از تغییر قیمت اوراق '!R86</f>
        <v>-371371030</v>
      </c>
      <c r="Q95" s="64">
        <f>'درآمد ناشی ازفروش'!S87</f>
        <v>1731671910</v>
      </c>
      <c r="R95" s="351">
        <f t="shared" si="11"/>
        <v>1360300880</v>
      </c>
      <c r="S95" s="101"/>
      <c r="T95" s="350">
        <f>R95/درآمدها!$J$4</f>
        <v>-3.8907451546551365E-3</v>
      </c>
      <c r="U95" s="111">
        <v>0</v>
      </c>
      <c r="V95" s="126">
        <f t="shared" si="7"/>
        <v>0</v>
      </c>
      <c r="X95" s="126">
        <v>747022429</v>
      </c>
      <c r="Y95" s="126">
        <f t="shared" si="8"/>
        <v>747022429</v>
      </c>
    </row>
    <row r="96" spans="1:25" s="111" customFormat="1" ht="42.75" customHeight="1">
      <c r="A96" s="61"/>
      <c r="B96" s="61" t="s">
        <v>305</v>
      </c>
      <c r="C96" s="326" t="s">
        <v>433</v>
      </c>
      <c r="D96" s="352"/>
      <c r="E96" s="64">
        <f>'درآمد سود سهام'!N35</f>
        <v>0</v>
      </c>
      <c r="F96" s="64"/>
      <c r="G96" s="64">
        <v>0</v>
      </c>
      <c r="H96" s="64">
        <v>0</v>
      </c>
      <c r="I96" s="105"/>
      <c r="J96" s="348">
        <f t="shared" si="9"/>
        <v>0</v>
      </c>
      <c r="K96" s="354"/>
      <c r="L96" s="350">
        <f t="shared" si="10"/>
        <v>0</v>
      </c>
      <c r="M96" s="350"/>
      <c r="N96" s="64">
        <f>'درآمد سود سهام'!T35</f>
        <v>844951472</v>
      </c>
      <c r="O96" s="64"/>
      <c r="P96" s="64">
        <f>'درآمد ناشی از تغییر قیمت اوراق '!R87</f>
        <v>3298542333</v>
      </c>
      <c r="Q96" s="64">
        <f>'درآمد ناشی ازفروش'!S88</f>
        <v>-2290085933</v>
      </c>
      <c r="R96" s="351">
        <f t="shared" si="11"/>
        <v>1853407872</v>
      </c>
      <c r="S96" s="354"/>
      <c r="T96" s="350">
        <f>R96/درآمدها!$J$4</f>
        <v>-5.3011343325630187E-3</v>
      </c>
      <c r="U96" s="111">
        <v>332986200</v>
      </c>
      <c r="V96" s="126">
        <f t="shared" si="7"/>
        <v>-511965272</v>
      </c>
      <c r="X96" s="126">
        <v>13103662</v>
      </c>
      <c r="Y96" s="126">
        <f t="shared" si="8"/>
        <v>13103662</v>
      </c>
    </row>
    <row r="97" spans="1:25" s="146" customFormat="1" ht="42.75" customHeight="1">
      <c r="A97" s="145"/>
      <c r="B97" s="145" t="s">
        <v>306</v>
      </c>
      <c r="C97" s="345" t="s">
        <v>507</v>
      </c>
      <c r="D97" s="346"/>
      <c r="E97" s="64">
        <v>0</v>
      </c>
      <c r="F97" s="64"/>
      <c r="G97" s="64">
        <f>'درآمد ناشی از تغییر قیمت اوراق '!K88</f>
        <v>-678881549</v>
      </c>
      <c r="H97" s="64">
        <f>'درآمد ناشی ازفروش'!K88</f>
        <v>0</v>
      </c>
      <c r="I97" s="347"/>
      <c r="J97" s="348">
        <f t="shared" si="9"/>
        <v>-678881549</v>
      </c>
      <c r="K97" s="349"/>
      <c r="L97" s="350">
        <f t="shared" si="10"/>
        <v>-7.8031952944339496E-4</v>
      </c>
      <c r="M97" s="350"/>
      <c r="N97" s="64">
        <v>0</v>
      </c>
      <c r="O97" s="64"/>
      <c r="P97" s="64">
        <v>0</v>
      </c>
      <c r="Q97" s="64">
        <v>0</v>
      </c>
      <c r="R97" s="351">
        <f t="shared" si="11"/>
        <v>0</v>
      </c>
      <c r="S97" s="101"/>
      <c r="T97" s="350">
        <f>R97/درآمدها!$J$4</f>
        <v>0</v>
      </c>
      <c r="U97" s="146">
        <v>920346050</v>
      </c>
      <c r="V97" s="147">
        <f t="shared" si="7"/>
        <v>920346050</v>
      </c>
      <c r="X97" s="147">
        <v>122682216</v>
      </c>
      <c r="Y97" s="147">
        <f t="shared" si="8"/>
        <v>122682216</v>
      </c>
    </row>
    <row r="98" spans="1:25" s="111" customFormat="1" ht="42.75" customHeight="1">
      <c r="A98" s="61"/>
      <c r="B98" s="61" t="s">
        <v>307</v>
      </c>
      <c r="C98" s="345" t="s">
        <v>130</v>
      </c>
      <c r="D98" s="346"/>
      <c r="E98" s="64">
        <f>'درآمد سود سهام'!N36</f>
        <v>0</v>
      </c>
      <c r="F98" s="64"/>
      <c r="G98" s="64">
        <f>'درآمد ناشی از تغییر قیمت اوراق '!K89</f>
        <v>868060635</v>
      </c>
      <c r="H98" s="64">
        <f>'درآمد ناشی ازفروش'!K89</f>
        <v>0</v>
      </c>
      <c r="I98" s="347"/>
      <c r="J98" s="348">
        <f t="shared" si="9"/>
        <v>868060635</v>
      </c>
      <c r="K98" s="349"/>
      <c r="L98" s="350">
        <f t="shared" si="10"/>
        <v>9.9776561497259765E-4</v>
      </c>
      <c r="M98" s="350"/>
      <c r="N98" s="64">
        <f>'درآمد سود سهام'!T36</f>
        <v>135021710</v>
      </c>
      <c r="O98" s="64"/>
      <c r="P98" s="64">
        <f>'درآمد ناشی از تغییر قیمت اوراق '!R88</f>
        <v>-2235810778</v>
      </c>
      <c r="Q98" s="64">
        <f>'درآمد ناشی ازفروش'!S89</f>
        <v>-43479254</v>
      </c>
      <c r="R98" s="351">
        <f t="shared" si="11"/>
        <v>-2144268322</v>
      </c>
      <c r="S98" s="101"/>
      <c r="T98" s="350">
        <f>R98/درآمدها!$J$4</f>
        <v>6.1330560810208398E-3</v>
      </c>
      <c r="U98" s="111">
        <v>8442697698</v>
      </c>
      <c r="V98" s="126">
        <f t="shared" si="7"/>
        <v>8307675988</v>
      </c>
      <c r="X98" s="126">
        <v>109234837</v>
      </c>
      <c r="Y98" s="126">
        <f t="shared" si="8"/>
        <v>109234837</v>
      </c>
    </row>
    <row r="99" spans="1:25" s="111" customFormat="1" ht="42.75" customHeight="1">
      <c r="A99" s="61"/>
      <c r="B99" s="61" t="s">
        <v>308</v>
      </c>
      <c r="C99" s="345" t="s">
        <v>233</v>
      </c>
      <c r="D99" s="346"/>
      <c r="E99" s="64">
        <v>0</v>
      </c>
      <c r="F99" s="64"/>
      <c r="G99" s="64">
        <f>'درآمد ناشی از تغییر قیمت اوراق '!K90</f>
        <v>8684587335</v>
      </c>
      <c r="H99" s="64">
        <f>'درآمد ناشی ازفروش'!K90</f>
        <v>0</v>
      </c>
      <c r="I99" s="347"/>
      <c r="J99" s="348">
        <f t="shared" si="9"/>
        <v>8684587335</v>
      </c>
      <c r="K99" s="349"/>
      <c r="L99" s="350">
        <f t="shared" si="10"/>
        <v>9.9822319705690932E-3</v>
      </c>
      <c r="M99" s="350"/>
      <c r="N99" s="64">
        <v>0</v>
      </c>
      <c r="O99" s="64"/>
      <c r="P99" s="64">
        <f>'درآمد ناشی از تغییر قیمت اوراق '!R89</f>
        <v>-313742237</v>
      </c>
      <c r="Q99" s="64">
        <f>'درآمد ناشی ازفروش'!S90</f>
        <v>487657081</v>
      </c>
      <c r="R99" s="351">
        <f t="shared" si="11"/>
        <v>173914844</v>
      </c>
      <c r="S99" s="101"/>
      <c r="T99" s="350">
        <f>R99/درآمدها!$J$4</f>
        <v>-4.974328448685587E-4</v>
      </c>
      <c r="U99" s="111">
        <v>3098744000</v>
      </c>
      <c r="V99" s="126">
        <f t="shared" si="7"/>
        <v>3098744000</v>
      </c>
      <c r="X99" s="126">
        <v>2734647493</v>
      </c>
      <c r="Y99" s="126">
        <f t="shared" si="8"/>
        <v>2734647493</v>
      </c>
    </row>
    <row r="100" spans="1:25" s="111" customFormat="1" ht="42.75" customHeight="1">
      <c r="A100" s="61"/>
      <c r="B100" s="61" t="s">
        <v>309</v>
      </c>
      <c r="C100" s="345" t="s">
        <v>230</v>
      </c>
      <c r="D100" s="346"/>
      <c r="E100" s="64">
        <f>'درآمد سود سهام'!N37</f>
        <v>0</v>
      </c>
      <c r="F100" s="64"/>
      <c r="G100" s="64">
        <f>'درآمد ناشی از تغییر قیمت اوراق '!K91</f>
        <v>2023305676</v>
      </c>
      <c r="H100" s="64">
        <f>'درآمد ناشی ازفروش'!K91</f>
        <v>0</v>
      </c>
      <c r="I100" s="347"/>
      <c r="J100" s="348">
        <f t="shared" si="9"/>
        <v>2023305676</v>
      </c>
      <c r="K100" s="349"/>
      <c r="L100" s="350">
        <f t="shared" si="10"/>
        <v>2.3256265181195407E-3</v>
      </c>
      <c r="M100" s="350"/>
      <c r="N100" s="64">
        <f>'درآمد سود سهام'!T37</f>
        <v>1875664126</v>
      </c>
      <c r="O100" s="64"/>
      <c r="P100" s="64">
        <f>'درآمد ناشی از تغییر قیمت اوراق '!R90</f>
        <v>18757217408</v>
      </c>
      <c r="Q100" s="64">
        <f>'درآمد ناشی ازفروش'!S91</f>
        <v>-473276832</v>
      </c>
      <c r="R100" s="351">
        <f t="shared" si="11"/>
        <v>20159604702</v>
      </c>
      <c r="S100" s="101"/>
      <c r="T100" s="350">
        <f>R100/درآمدها!$J$4</f>
        <v>-5.7660687769362763E-2</v>
      </c>
      <c r="U100" s="111">
        <v>658753000</v>
      </c>
      <c r="V100" s="126">
        <f t="shared" si="7"/>
        <v>-1216911126</v>
      </c>
      <c r="X100" s="126">
        <v>-271084583</v>
      </c>
      <c r="Y100" s="126">
        <f t="shared" si="8"/>
        <v>-271084583</v>
      </c>
    </row>
    <row r="101" spans="1:25" s="111" customFormat="1" ht="42.75" customHeight="1">
      <c r="A101" s="61"/>
      <c r="B101" s="61" t="s">
        <v>310</v>
      </c>
      <c r="C101" s="345" t="s">
        <v>508</v>
      </c>
      <c r="D101" s="346"/>
      <c r="E101" s="64">
        <v>0</v>
      </c>
      <c r="F101" s="64"/>
      <c r="G101" s="64">
        <f>'درآمد ناشی از تغییر قیمت اوراق '!K92</f>
        <v>867381103</v>
      </c>
      <c r="H101" s="64">
        <f>'درآمد ناشی ازفروش'!K92</f>
        <v>0</v>
      </c>
      <c r="I101" s="347"/>
      <c r="J101" s="348">
        <f t="shared" si="9"/>
        <v>867381103</v>
      </c>
      <c r="K101" s="349"/>
      <c r="L101" s="350">
        <f t="shared" si="10"/>
        <v>9.9698454780224543E-4</v>
      </c>
      <c r="M101" s="350"/>
      <c r="N101" s="64">
        <v>0</v>
      </c>
      <c r="O101" s="64"/>
      <c r="P101" s="64">
        <f>'درآمد ناشی از تغییر قیمت اوراق '!R91</f>
        <v>-3393526653</v>
      </c>
      <c r="Q101" s="64">
        <f>'درآمد ناشی ازفروش'!S92</f>
        <v>-17939091</v>
      </c>
      <c r="R101" s="351">
        <f t="shared" si="11"/>
        <v>-3411465744</v>
      </c>
      <c r="S101" s="101"/>
      <c r="T101" s="350">
        <f>R101/درآمدها!$J$4</f>
        <v>9.7575058642467242E-3</v>
      </c>
      <c r="U101" s="111">
        <v>50327850</v>
      </c>
      <c r="V101" s="126">
        <f t="shared" si="7"/>
        <v>50327850</v>
      </c>
      <c r="X101" s="126">
        <v>95329459</v>
      </c>
      <c r="Y101" s="126">
        <f t="shared" si="8"/>
        <v>95329459</v>
      </c>
    </row>
    <row r="102" spans="1:25" s="146" customFormat="1" ht="42.75" customHeight="1">
      <c r="A102" s="145"/>
      <c r="B102" s="145" t="s">
        <v>311</v>
      </c>
      <c r="C102" s="345" t="s">
        <v>487</v>
      </c>
      <c r="D102" s="346"/>
      <c r="E102" s="64">
        <v>0</v>
      </c>
      <c r="F102" s="64"/>
      <c r="G102" s="64">
        <f>'درآمد ناشی از تغییر قیمت اوراق '!K93</f>
        <v>0</v>
      </c>
      <c r="H102" s="64">
        <f>'درآمد ناشی ازفروش'!K93</f>
        <v>0</v>
      </c>
      <c r="I102" s="347"/>
      <c r="J102" s="348">
        <f t="shared" si="9"/>
        <v>0</v>
      </c>
      <c r="K102" s="349"/>
      <c r="L102" s="350">
        <f t="shared" si="10"/>
        <v>0</v>
      </c>
      <c r="M102" s="350"/>
      <c r="N102" s="64">
        <v>0</v>
      </c>
      <c r="O102" s="64"/>
      <c r="P102" s="64">
        <f>'درآمد ناشی از تغییر قیمت اوراق '!R92</f>
        <v>162167180</v>
      </c>
      <c r="Q102" s="64">
        <f>'درآمد ناشی ازفروش'!S93</f>
        <v>-596621249</v>
      </c>
      <c r="R102" s="351">
        <f t="shared" si="11"/>
        <v>-434454069</v>
      </c>
      <c r="S102" s="101"/>
      <c r="T102" s="350">
        <f>R102/درآمدها!$J$4</f>
        <v>1.2426295452238171E-3</v>
      </c>
      <c r="U102" s="146">
        <v>0</v>
      </c>
      <c r="V102" s="147">
        <f t="shared" si="7"/>
        <v>0</v>
      </c>
      <c r="X102" s="147">
        <v>-101086895</v>
      </c>
      <c r="Y102" s="147">
        <f t="shared" si="8"/>
        <v>-101086895</v>
      </c>
    </row>
    <row r="103" spans="1:25" s="111" customFormat="1" ht="42.75" customHeight="1">
      <c r="A103" s="61"/>
      <c r="B103" s="61" t="s">
        <v>312</v>
      </c>
      <c r="C103" s="345" t="s">
        <v>402</v>
      </c>
      <c r="D103" s="346"/>
      <c r="E103" s="64">
        <v>0</v>
      </c>
      <c r="F103" s="64"/>
      <c r="G103" s="64">
        <f>'درآمد ناشی از تغییر قیمت اوراق '!K94</f>
        <v>7533843897</v>
      </c>
      <c r="H103" s="64">
        <f>'درآمد ناشی ازفروش'!K94</f>
        <v>0</v>
      </c>
      <c r="I103" s="347"/>
      <c r="J103" s="348">
        <f t="shared" si="9"/>
        <v>7533843897</v>
      </c>
      <c r="K103" s="349"/>
      <c r="L103" s="350">
        <f t="shared" si="10"/>
        <v>8.6595452966229218E-3</v>
      </c>
      <c r="M103" s="350"/>
      <c r="N103" s="64">
        <v>0</v>
      </c>
      <c r="O103" s="64"/>
      <c r="P103" s="64">
        <f>'درآمد ناشی از تغییر قیمت اوراق '!R93</f>
        <v>-14755028169</v>
      </c>
      <c r="Q103" s="64">
        <f>'درآمد ناشی ازفروش'!S94</f>
        <v>-447981198</v>
      </c>
      <c r="R103" s="351">
        <f t="shared" si="11"/>
        <v>-15203009367</v>
      </c>
      <c r="S103" s="101"/>
      <c r="T103" s="350">
        <f>R103/درآمدها!$J$4</f>
        <v>4.3483787962286621E-2</v>
      </c>
      <c r="U103" s="111">
        <v>1713622300</v>
      </c>
      <c r="V103" s="126">
        <f t="shared" si="7"/>
        <v>1713622300</v>
      </c>
      <c r="X103" s="126">
        <v>6580205235</v>
      </c>
      <c r="Y103" s="126">
        <f t="shared" si="8"/>
        <v>6580205235</v>
      </c>
    </row>
    <row r="104" spans="1:25" s="111" customFormat="1" ht="42.75" customHeight="1">
      <c r="A104" s="61"/>
      <c r="B104" s="61"/>
      <c r="C104" s="345" t="s">
        <v>172</v>
      </c>
      <c r="D104" s="346"/>
      <c r="E104" s="64">
        <f>'درآمد سود سهام'!N38</f>
        <v>0</v>
      </c>
      <c r="F104" s="64"/>
      <c r="G104" s="64">
        <f>'درآمد ناشی از تغییر قیمت اوراق '!K95</f>
        <v>6785092226</v>
      </c>
      <c r="H104" s="64">
        <f>'درآمد ناشی ازفروش'!K95</f>
        <v>0</v>
      </c>
      <c r="I104" s="347"/>
      <c r="J104" s="348">
        <f t="shared" si="9"/>
        <v>6785092226</v>
      </c>
      <c r="K104" s="349"/>
      <c r="L104" s="350">
        <f t="shared" si="10"/>
        <v>7.7989157030726097E-3</v>
      </c>
      <c r="M104" s="350"/>
      <c r="N104" s="64">
        <f>'درآمد سود سهام'!T38</f>
        <v>325944315</v>
      </c>
      <c r="O104" s="64"/>
      <c r="P104" s="64">
        <f>'درآمد ناشی از تغییر قیمت اوراق '!R94</f>
        <v>-1820809460</v>
      </c>
      <c r="Q104" s="64">
        <f>'درآمد ناشی ازفروش'!S95</f>
        <v>-6641170216</v>
      </c>
      <c r="R104" s="351">
        <f t="shared" si="11"/>
        <v>-8136035361</v>
      </c>
      <c r="S104" s="101"/>
      <c r="T104" s="350">
        <f>R104/درآمدها!$J$4</f>
        <v>2.3270763567331959E-2</v>
      </c>
      <c r="V104" s="126"/>
      <c r="X104" s="126"/>
      <c r="Y104" s="126"/>
    </row>
    <row r="105" spans="1:25" s="111" customFormat="1" ht="42.75" customHeight="1">
      <c r="A105" s="61"/>
      <c r="B105" s="61" t="s">
        <v>451</v>
      </c>
      <c r="C105" s="345" t="s">
        <v>434</v>
      </c>
      <c r="D105" s="346"/>
      <c r="E105" s="64">
        <f>'درآمد سود سهام'!N39</f>
        <v>0</v>
      </c>
      <c r="F105" s="64"/>
      <c r="G105" s="64">
        <f>'درآمد ناشی از تغییر قیمت اوراق '!K96</f>
        <v>437837935</v>
      </c>
      <c r="H105" s="64">
        <f>'درآمد ناشی ازفروش'!K96</f>
        <v>0</v>
      </c>
      <c r="I105" s="347"/>
      <c r="J105" s="348">
        <f t="shared" si="9"/>
        <v>437837935</v>
      </c>
      <c r="K105" s="349"/>
      <c r="L105" s="350">
        <f t="shared" si="10"/>
        <v>5.0325935638540647E-4</v>
      </c>
      <c r="M105" s="350"/>
      <c r="N105" s="64">
        <f>'درآمد سود سهام'!T39</f>
        <v>127463087</v>
      </c>
      <c r="O105" s="64"/>
      <c r="P105" s="64">
        <f>'درآمد ناشی از تغییر قیمت اوراق '!R95</f>
        <v>-17850961754</v>
      </c>
      <c r="Q105" s="64">
        <f>'درآمد ناشی ازفروش'!S96</f>
        <v>-133695377</v>
      </c>
      <c r="R105" s="351">
        <f t="shared" si="11"/>
        <v>-17857194044</v>
      </c>
      <c r="S105" s="101"/>
      <c r="T105" s="350">
        <f>R105/درآمدها!$J$4</f>
        <v>5.1075311516691486E-2</v>
      </c>
      <c r="U105" s="111">
        <v>4822394400</v>
      </c>
      <c r="V105" s="126">
        <f>U105-N105</f>
        <v>4694931313</v>
      </c>
      <c r="X105" s="126">
        <v>562151979</v>
      </c>
      <c r="Y105" s="126">
        <f>X105-H105</f>
        <v>562151979</v>
      </c>
    </row>
    <row r="106" spans="1:25" s="111" customFormat="1" ht="42.75" customHeight="1">
      <c r="A106" s="61"/>
      <c r="B106" s="61" t="s">
        <v>412</v>
      </c>
      <c r="C106" s="345" t="s">
        <v>460</v>
      </c>
      <c r="D106" s="346"/>
      <c r="E106" s="64">
        <f>'درآمد سود سهام'!N40</f>
        <v>0</v>
      </c>
      <c r="F106" s="64"/>
      <c r="G106" s="64">
        <f>'درآمد ناشی از تغییر قیمت اوراق '!K97</f>
        <v>2044670257</v>
      </c>
      <c r="H106" s="64">
        <f>'درآمد ناشی ازفروش'!K97</f>
        <v>0</v>
      </c>
      <c r="I106" s="347"/>
      <c r="J106" s="348">
        <f t="shared" si="9"/>
        <v>2044670257</v>
      </c>
      <c r="K106" s="349"/>
      <c r="L106" s="350">
        <f t="shared" si="10"/>
        <v>2.3501833790582891E-3</v>
      </c>
      <c r="M106" s="350"/>
      <c r="N106" s="64">
        <f>'درآمد سود سهام'!T40</f>
        <v>409814636</v>
      </c>
      <c r="O106" s="64"/>
      <c r="P106" s="64">
        <f>'درآمد ناشی از تغییر قیمت اوراق '!R96</f>
        <v>-5561193241</v>
      </c>
      <c r="Q106" s="64">
        <f>'درآمد ناشی ازفروش'!S97</f>
        <v>-145776709</v>
      </c>
      <c r="R106" s="351">
        <f t="shared" si="11"/>
        <v>-5297155314</v>
      </c>
      <c r="S106" s="101"/>
      <c r="T106" s="350">
        <f>R106/درآمدها!$J$4</f>
        <v>1.5150972607913924E-2</v>
      </c>
      <c r="U106" s="111">
        <v>0</v>
      </c>
      <c r="V106" s="126">
        <f>U106-N106</f>
        <v>-409814636</v>
      </c>
      <c r="X106" s="126">
        <v>17825623479</v>
      </c>
      <c r="Y106" s="126">
        <f>X106-H106</f>
        <v>17825623479</v>
      </c>
    </row>
    <row r="107" spans="1:25" s="111" customFormat="1" ht="42.75" customHeight="1">
      <c r="A107" s="61"/>
      <c r="B107" s="61" t="s">
        <v>313</v>
      </c>
      <c r="C107" s="345" t="s">
        <v>112</v>
      </c>
      <c r="D107" s="346"/>
      <c r="E107" s="64">
        <v>0</v>
      </c>
      <c r="F107" s="64"/>
      <c r="G107" s="64">
        <f>'درآمد ناشی از تغییر قیمت اوراق '!K98</f>
        <v>1306838411</v>
      </c>
      <c r="H107" s="64">
        <f>'درآمد ناشی ازفروش'!K98</f>
        <v>0</v>
      </c>
      <c r="I107" s="347"/>
      <c r="J107" s="348">
        <f t="shared" si="9"/>
        <v>1306838411</v>
      </c>
      <c r="K107" s="349"/>
      <c r="L107" s="350">
        <f t="shared" si="10"/>
        <v>1.5021052427071841E-3</v>
      </c>
      <c r="M107" s="350"/>
      <c r="N107" s="64">
        <v>0</v>
      </c>
      <c r="O107" s="64"/>
      <c r="P107" s="64">
        <f>'درآمد ناشی از تغییر قیمت اوراق '!R97</f>
        <v>-6347746840</v>
      </c>
      <c r="Q107" s="64">
        <f>'درآمد ناشی ازفروش'!S98</f>
        <v>53860603</v>
      </c>
      <c r="R107" s="351">
        <f t="shared" si="11"/>
        <v>-6293886237</v>
      </c>
      <c r="S107" s="101"/>
      <c r="T107" s="350">
        <f>R107/درآمدها!$J$4</f>
        <v>1.8001831609899713E-2</v>
      </c>
      <c r="U107" s="111">
        <v>137104850</v>
      </c>
      <c r="V107" s="126">
        <f>U107-N107</f>
        <v>137104850</v>
      </c>
      <c r="X107" s="126">
        <v>127246160</v>
      </c>
      <c r="Y107" s="126">
        <f>X107-H107</f>
        <v>127246160</v>
      </c>
    </row>
    <row r="108" spans="1:25" s="146" customFormat="1" ht="42.75" customHeight="1">
      <c r="A108" s="145"/>
      <c r="B108" s="145"/>
      <c r="C108" s="345" t="s">
        <v>576</v>
      </c>
      <c r="D108" s="346"/>
      <c r="E108" s="64"/>
      <c r="F108" s="64"/>
      <c r="G108" s="64">
        <f>'درآمد ناشی از تغییر قیمت اوراق '!K99</f>
        <v>789373133</v>
      </c>
      <c r="H108" s="64">
        <v>0</v>
      </c>
      <c r="I108" s="347"/>
      <c r="J108" s="348">
        <f t="shared" si="9"/>
        <v>789373133</v>
      </c>
      <c r="K108" s="349"/>
      <c r="L108" s="350">
        <f t="shared" si="10"/>
        <v>9.0732068444802948E-4</v>
      </c>
      <c r="M108" s="350"/>
      <c r="N108" s="64">
        <v>0</v>
      </c>
      <c r="O108" s="64"/>
      <c r="P108" s="64">
        <f>'درآمد ناشی از تغییر قیمت اوراق '!R98</f>
        <v>5720401752</v>
      </c>
      <c r="Q108" s="64">
        <v>0</v>
      </c>
      <c r="R108" s="351">
        <f t="shared" si="11"/>
        <v>5720401752</v>
      </c>
      <c r="S108" s="101"/>
      <c r="T108" s="350">
        <f>R108/درآمدها!$J$4</f>
        <v>-1.6361545983323008E-2</v>
      </c>
      <c r="V108" s="147"/>
      <c r="X108" s="147"/>
      <c r="Y108" s="147"/>
    </row>
    <row r="109" spans="1:25" s="111" customFormat="1" ht="42.6" customHeight="1">
      <c r="A109" s="61"/>
      <c r="B109" s="61" t="s">
        <v>314</v>
      </c>
      <c r="C109" s="345" t="s">
        <v>90</v>
      </c>
      <c r="D109" s="346"/>
      <c r="E109" s="64">
        <f>'درآمد سود سهام'!N41</f>
        <v>0</v>
      </c>
      <c r="F109" s="64"/>
      <c r="G109" s="64">
        <f>'درآمد ناشی از تغییر قیمت اوراق '!K100</f>
        <v>6545686606</v>
      </c>
      <c r="H109" s="64">
        <f>'درآمد ناشی ازفروش'!K99</f>
        <v>0</v>
      </c>
      <c r="I109" s="347"/>
      <c r="J109" s="348">
        <f t="shared" si="9"/>
        <v>6545686606</v>
      </c>
      <c r="K109" s="349"/>
      <c r="L109" s="350">
        <f t="shared" si="10"/>
        <v>7.5237382718702428E-3</v>
      </c>
      <c r="M109" s="350"/>
      <c r="N109" s="64">
        <f>'درآمد سود سهام'!T41</f>
        <v>2406664150</v>
      </c>
      <c r="O109" s="64"/>
      <c r="P109" s="64">
        <f>'درآمد ناشی از تغییر قیمت اوراق '!R99</f>
        <v>789373133</v>
      </c>
      <c r="Q109" s="64">
        <f>'درآمد ناشی ازفروش'!S99</f>
        <v>-1550731373</v>
      </c>
      <c r="R109" s="351">
        <f t="shared" si="11"/>
        <v>1645305910</v>
      </c>
      <c r="S109" s="101"/>
      <c r="T109" s="350">
        <f>R109/درآمدها!$J$4</f>
        <v>-4.7059191766882927E-3</v>
      </c>
      <c r="U109" s="111">
        <v>0</v>
      </c>
      <c r="V109" s="126">
        <f t="shared" ref="V109:V119" si="12">U109-N109</f>
        <v>-2406664150</v>
      </c>
      <c r="X109" s="126">
        <v>0</v>
      </c>
      <c r="Y109" s="126">
        <f t="shared" ref="Y109:Y119" si="13">X109-H109</f>
        <v>0</v>
      </c>
    </row>
    <row r="110" spans="1:25" s="111" customFormat="1" ht="42.75" customHeight="1">
      <c r="A110" s="61"/>
      <c r="B110" s="61" t="s">
        <v>315</v>
      </c>
      <c r="C110" s="345" t="s">
        <v>204</v>
      </c>
      <c r="D110" s="346"/>
      <c r="E110" s="64">
        <v>0</v>
      </c>
      <c r="F110" s="64"/>
      <c r="G110" s="64">
        <f>'درآمد ناشی از تغییر قیمت اوراق '!K101</f>
        <v>9305200754</v>
      </c>
      <c r="H110" s="64">
        <f>'درآمد ناشی ازفروش'!K100</f>
        <v>0</v>
      </c>
      <c r="I110" s="347"/>
      <c r="J110" s="348">
        <f t="shared" si="9"/>
        <v>9305200754</v>
      </c>
      <c r="K110" s="349"/>
      <c r="L110" s="350">
        <f t="shared" si="10"/>
        <v>1.0695576988994886E-2</v>
      </c>
      <c r="M110" s="350"/>
      <c r="N110" s="64">
        <v>0</v>
      </c>
      <c r="O110" s="64"/>
      <c r="P110" s="64">
        <f>'درآمد ناشی از تغییر قیمت اوراق '!R100</f>
        <v>-16385990309</v>
      </c>
      <c r="Q110" s="64">
        <f>'درآمد ناشی ازفروش'!S100</f>
        <v>1870904386</v>
      </c>
      <c r="R110" s="351">
        <f t="shared" si="11"/>
        <v>-14515085923</v>
      </c>
      <c r="S110" s="101"/>
      <c r="T110" s="350">
        <f>R110/درآمدها!$J$4</f>
        <v>4.1516182967047136E-2</v>
      </c>
      <c r="U110" s="111">
        <v>0</v>
      </c>
      <c r="V110" s="126">
        <f t="shared" si="12"/>
        <v>0</v>
      </c>
      <c r="X110" s="126">
        <v>303931334</v>
      </c>
      <c r="Y110" s="126">
        <f t="shared" si="13"/>
        <v>303931334</v>
      </c>
    </row>
    <row r="111" spans="1:25" s="111" customFormat="1" ht="42.6" customHeight="1">
      <c r="A111" s="61"/>
      <c r="B111" s="61" t="s">
        <v>410</v>
      </c>
      <c r="C111" s="345" t="s">
        <v>137</v>
      </c>
      <c r="D111" s="346"/>
      <c r="E111" s="64">
        <v>0</v>
      </c>
      <c r="F111" s="64"/>
      <c r="G111" s="64">
        <f>'درآمد ناشی از تغییر قیمت اوراق '!K102</f>
        <v>8766393999</v>
      </c>
      <c r="H111" s="64">
        <f>'درآمد ناشی ازفروش'!K101</f>
        <v>0</v>
      </c>
      <c r="I111" s="347"/>
      <c r="J111" s="348">
        <f t="shared" si="9"/>
        <v>8766393999</v>
      </c>
      <c r="K111" s="349"/>
      <c r="L111" s="350">
        <f t="shared" si="10"/>
        <v>1.0076262125979627E-2</v>
      </c>
      <c r="M111" s="350"/>
      <c r="N111" s="64">
        <v>0</v>
      </c>
      <c r="O111" s="64"/>
      <c r="P111" s="64">
        <f>'درآمد ناشی از تغییر قیمت اوراق '!R101</f>
        <v>21978081764</v>
      </c>
      <c r="Q111" s="64">
        <f>'درآمد ناشی ازفروش'!S101</f>
        <v>-153252625</v>
      </c>
      <c r="R111" s="351">
        <f t="shared" si="11"/>
        <v>21824829139</v>
      </c>
      <c r="S111" s="101"/>
      <c r="T111" s="350">
        <f>R111/درآمدها!$J$4</f>
        <v>-6.242357810114809E-2</v>
      </c>
      <c r="U111" s="111">
        <v>0</v>
      </c>
      <c r="V111" s="126">
        <f t="shared" si="12"/>
        <v>0</v>
      </c>
      <c r="X111" s="126">
        <v>0</v>
      </c>
      <c r="Y111" s="126">
        <f t="shared" si="13"/>
        <v>0</v>
      </c>
    </row>
    <row r="112" spans="1:25" s="111" customFormat="1" ht="42.75" customHeight="1">
      <c r="A112" s="61"/>
      <c r="B112" s="61" t="s">
        <v>316</v>
      </c>
      <c r="C112" s="345" t="s">
        <v>197</v>
      </c>
      <c r="D112" s="346"/>
      <c r="E112" s="64">
        <f>'درآمد سود سهام'!N42</f>
        <v>0</v>
      </c>
      <c r="F112" s="64"/>
      <c r="G112" s="64">
        <f>'درآمد ناشی از تغییر قیمت اوراق '!K103</f>
        <v>1568382891</v>
      </c>
      <c r="H112" s="64">
        <f>'درآمد ناشی ازفروش'!K102</f>
        <v>0</v>
      </c>
      <c r="I112" s="347"/>
      <c r="J112" s="348">
        <f t="shared" si="9"/>
        <v>1568382891</v>
      </c>
      <c r="K112" s="349"/>
      <c r="L112" s="350">
        <f t="shared" si="10"/>
        <v>1.8027295060455259E-3</v>
      </c>
      <c r="M112" s="350"/>
      <c r="N112" s="64">
        <f>'درآمد سود سهام'!T42</f>
        <v>1390761702</v>
      </c>
      <c r="O112" s="64"/>
      <c r="P112" s="64">
        <f>'درآمد ناشی از تغییر قیمت اوراق '!R102</f>
        <v>1188715170</v>
      </c>
      <c r="Q112" s="64">
        <f>'درآمد ناشی ازفروش'!S102</f>
        <v>-130864154</v>
      </c>
      <c r="R112" s="351">
        <f t="shared" si="11"/>
        <v>2448612718</v>
      </c>
      <c r="S112" s="101"/>
      <c r="T112" s="350">
        <f>R112/درآمدها!$J$4</f>
        <v>-7.0035447365037681E-3</v>
      </c>
      <c r="U112" s="111">
        <v>2247281050</v>
      </c>
      <c r="V112" s="126">
        <f t="shared" si="12"/>
        <v>856519348</v>
      </c>
      <c r="X112" s="126">
        <v>594695528</v>
      </c>
      <c r="Y112" s="126">
        <f t="shared" si="13"/>
        <v>594695528</v>
      </c>
    </row>
    <row r="113" spans="1:25" s="111" customFormat="1" ht="42.75" customHeight="1">
      <c r="A113" s="61"/>
      <c r="B113" s="61" t="s">
        <v>317</v>
      </c>
      <c r="C113" s="345" t="s">
        <v>478</v>
      </c>
      <c r="D113" s="346"/>
      <c r="E113" s="64">
        <v>0</v>
      </c>
      <c r="F113" s="64"/>
      <c r="G113" s="64">
        <f>'درآمد ناشی از تغییر قیمت اوراق '!K104</f>
        <v>7094053346</v>
      </c>
      <c r="H113" s="64">
        <f>'درآمد ناشی ازفروش'!K103</f>
        <v>0</v>
      </c>
      <c r="I113" s="347"/>
      <c r="J113" s="348">
        <f t="shared" si="9"/>
        <v>7094053346</v>
      </c>
      <c r="K113" s="349"/>
      <c r="L113" s="350">
        <f t="shared" si="10"/>
        <v>8.1540415657946567E-3</v>
      </c>
      <c r="M113" s="350"/>
      <c r="N113" s="64">
        <v>0</v>
      </c>
      <c r="O113" s="64"/>
      <c r="P113" s="64">
        <f>'درآمد ناشی از تغییر قیمت اوراق '!R103</f>
        <v>-5177191750</v>
      </c>
      <c r="Q113" s="64">
        <f>'درآمد ناشی ازفروش'!S103</f>
        <v>-1209019863</v>
      </c>
      <c r="R113" s="351">
        <f t="shared" si="11"/>
        <v>-6386211613</v>
      </c>
      <c r="S113" s="101"/>
      <c r="T113" s="350">
        <f>R113/درآمدها!$J$4</f>
        <v>1.8265901503998226E-2</v>
      </c>
      <c r="U113" s="111">
        <v>0</v>
      </c>
      <c r="V113" s="126">
        <f t="shared" si="12"/>
        <v>0</v>
      </c>
      <c r="X113" s="126">
        <v>0</v>
      </c>
      <c r="Y113" s="126">
        <f t="shared" si="13"/>
        <v>0</v>
      </c>
    </row>
    <row r="114" spans="1:25" s="111" customFormat="1" ht="42.75" customHeight="1">
      <c r="A114" s="61"/>
      <c r="B114" s="61" t="s">
        <v>467</v>
      </c>
      <c r="C114" s="345" t="s">
        <v>176</v>
      </c>
      <c r="D114" s="346"/>
      <c r="E114" s="64">
        <v>0</v>
      </c>
      <c r="F114" s="64"/>
      <c r="G114" s="64">
        <f>'درآمد ناشی از تغییر قیمت اوراق '!K105</f>
        <v>-11916694329</v>
      </c>
      <c r="H114" s="64">
        <v>0</v>
      </c>
      <c r="I114" s="347"/>
      <c r="J114" s="348">
        <f t="shared" si="9"/>
        <v>-11916694329</v>
      </c>
      <c r="K114" s="349"/>
      <c r="L114" s="350">
        <f t="shared" si="10"/>
        <v>-1.3697278008252444E-2</v>
      </c>
      <c r="M114" s="350"/>
      <c r="N114" s="64">
        <v>0</v>
      </c>
      <c r="O114" s="64"/>
      <c r="P114" s="64">
        <f>'درآمد ناشی از تغییر قیمت اوراق '!R104</f>
        <v>1457229719</v>
      </c>
      <c r="Q114" s="64">
        <v>0</v>
      </c>
      <c r="R114" s="351">
        <f t="shared" si="11"/>
        <v>1457229719</v>
      </c>
      <c r="S114" s="101"/>
      <c r="T114" s="350">
        <f>R114/درآمدها!$J$4</f>
        <v>-4.1679819161910088E-3</v>
      </c>
      <c r="U114" s="111">
        <v>0</v>
      </c>
      <c r="V114" s="126">
        <f t="shared" si="12"/>
        <v>0</v>
      </c>
      <c r="X114" s="126">
        <v>15360261</v>
      </c>
      <c r="Y114" s="126">
        <f t="shared" si="13"/>
        <v>15360261</v>
      </c>
    </row>
    <row r="115" spans="1:25" s="146" customFormat="1" ht="42.75" customHeight="1">
      <c r="A115" s="145"/>
      <c r="B115" s="145" t="s">
        <v>318</v>
      </c>
      <c r="C115" s="345" t="s">
        <v>195</v>
      </c>
      <c r="D115" s="346"/>
      <c r="E115" s="64">
        <v>0</v>
      </c>
      <c r="F115" s="64"/>
      <c r="G115" s="64">
        <f>'درآمد ناشی از تغییر قیمت اوراق '!K106</f>
        <v>5929243167</v>
      </c>
      <c r="H115" s="64">
        <f>'درآمد ناشی ازفروش'!K104</f>
        <v>0</v>
      </c>
      <c r="I115" s="347"/>
      <c r="J115" s="348">
        <f t="shared" si="9"/>
        <v>5929243167</v>
      </c>
      <c r="K115" s="349"/>
      <c r="L115" s="350">
        <f t="shared" si="10"/>
        <v>6.8151863087810996E-3</v>
      </c>
      <c r="M115" s="350"/>
      <c r="N115" s="64">
        <v>0</v>
      </c>
      <c r="O115" s="64"/>
      <c r="P115" s="64">
        <f>'درآمد ناشی از تغییر قیمت اوراق '!R105</f>
        <v>-11916694329</v>
      </c>
      <c r="Q115" s="64">
        <f>'درآمد ناشی ازفروش'!S104</f>
        <v>-289844172</v>
      </c>
      <c r="R115" s="351">
        <f t="shared" si="11"/>
        <v>-12206538501</v>
      </c>
      <c r="S115" s="101"/>
      <c r="T115" s="350">
        <f>R115/درآمدها!$J$4</f>
        <v>3.4913254285241016E-2</v>
      </c>
      <c r="U115" s="146">
        <v>0</v>
      </c>
      <c r="V115" s="147">
        <f t="shared" si="12"/>
        <v>0</v>
      </c>
      <c r="X115" s="147">
        <v>419584878</v>
      </c>
      <c r="Y115" s="147">
        <f t="shared" si="13"/>
        <v>419584878</v>
      </c>
    </row>
    <row r="116" spans="1:25" s="111" customFormat="1" ht="42.6" customHeight="1">
      <c r="A116" s="61"/>
      <c r="B116" s="61" t="s">
        <v>468</v>
      </c>
      <c r="C116" s="345" t="s">
        <v>488</v>
      </c>
      <c r="D116" s="346"/>
      <c r="E116" s="64">
        <v>0</v>
      </c>
      <c r="F116" s="64"/>
      <c r="G116" s="64">
        <v>0</v>
      </c>
      <c r="H116" s="64">
        <f>'درآمد ناشی ازفروش'!K105</f>
        <v>0</v>
      </c>
      <c r="I116" s="347"/>
      <c r="J116" s="348">
        <f t="shared" si="9"/>
        <v>0</v>
      </c>
      <c r="K116" s="349"/>
      <c r="L116" s="350">
        <f t="shared" si="10"/>
        <v>0</v>
      </c>
      <c r="M116" s="350"/>
      <c r="N116" s="64">
        <v>0</v>
      </c>
      <c r="O116" s="64"/>
      <c r="P116" s="64">
        <f>'درآمد ناشی از تغییر قیمت اوراق '!R106</f>
        <v>2183985925</v>
      </c>
      <c r="Q116" s="64">
        <f>'درآمد ناشی ازفروش'!S105</f>
        <v>-68958419</v>
      </c>
      <c r="R116" s="351">
        <f t="shared" si="11"/>
        <v>2115027506</v>
      </c>
      <c r="S116" s="101"/>
      <c r="T116" s="350">
        <f>R116/درآمدها!$J$4</f>
        <v>-6.0494212287298069E-3</v>
      </c>
      <c r="U116" s="111">
        <v>0</v>
      </c>
      <c r="V116" s="126">
        <f t="shared" si="12"/>
        <v>0</v>
      </c>
      <c r="X116" s="126">
        <v>0</v>
      </c>
      <c r="Y116" s="126">
        <f t="shared" si="13"/>
        <v>0</v>
      </c>
    </row>
    <row r="117" spans="1:25" s="111" customFormat="1" ht="42.75" customHeight="1">
      <c r="A117" s="61"/>
      <c r="B117" s="61" t="s">
        <v>319</v>
      </c>
      <c r="C117" s="345" t="s">
        <v>479</v>
      </c>
      <c r="D117" s="346"/>
      <c r="E117" s="64">
        <v>0</v>
      </c>
      <c r="F117" s="64"/>
      <c r="G117" s="64">
        <f>'درآمد ناشی از تغییر قیمت اوراق '!K108</f>
        <v>8148157373</v>
      </c>
      <c r="H117" s="64">
        <f>'درآمد ناشی ازفروش'!K106</f>
        <v>0</v>
      </c>
      <c r="I117" s="347"/>
      <c r="J117" s="348">
        <f t="shared" si="9"/>
        <v>8148157373</v>
      </c>
      <c r="K117" s="349"/>
      <c r="L117" s="350">
        <f t="shared" si="10"/>
        <v>9.3656490392112421E-3</v>
      </c>
      <c r="M117" s="350"/>
      <c r="N117" s="64">
        <v>0</v>
      </c>
      <c r="O117" s="64"/>
      <c r="P117" s="64">
        <f>'درآمد ناشی از تغییر قیمت اوراق '!R107</f>
        <v>1408982377</v>
      </c>
      <c r="Q117" s="64">
        <f>'درآمد ناشی ازفروش'!S106</f>
        <v>-104114115</v>
      </c>
      <c r="R117" s="351">
        <f t="shared" si="11"/>
        <v>1304868262</v>
      </c>
      <c r="S117" s="101"/>
      <c r="T117" s="350">
        <f>R117/درآمدها!$J$4</f>
        <v>-3.7321962681078095E-3</v>
      </c>
      <c r="U117" s="111">
        <v>0</v>
      </c>
      <c r="V117" s="126">
        <f t="shared" si="12"/>
        <v>0</v>
      </c>
      <c r="X117" s="126">
        <v>0</v>
      </c>
      <c r="Y117" s="126">
        <f t="shared" si="13"/>
        <v>0</v>
      </c>
    </row>
    <row r="118" spans="1:25" s="111" customFormat="1" ht="42.75" customHeight="1">
      <c r="A118" s="61"/>
      <c r="B118" s="61" t="s">
        <v>320</v>
      </c>
      <c r="C118" s="345" t="s">
        <v>152</v>
      </c>
      <c r="D118" s="346"/>
      <c r="E118" s="64">
        <f>'درآمد سود سهام'!N43</f>
        <v>7385147401</v>
      </c>
      <c r="F118" s="64"/>
      <c r="G118" s="64">
        <f>'درآمد ناشی از تغییر قیمت اوراق '!K109</f>
        <v>-7303601364</v>
      </c>
      <c r="H118" s="64">
        <f>'درآمد ناشی ازفروش'!K107</f>
        <v>0</v>
      </c>
      <c r="I118" s="347"/>
      <c r="J118" s="348">
        <f t="shared" si="9"/>
        <v>81546037</v>
      </c>
      <c r="K118" s="349"/>
      <c r="L118" s="350">
        <f t="shared" si="10"/>
        <v>9.373058571638052E-5</v>
      </c>
      <c r="M118" s="350"/>
      <c r="N118" s="64">
        <f>'درآمد سود سهام'!T43</f>
        <v>6815622759</v>
      </c>
      <c r="O118" s="64"/>
      <c r="P118" s="64">
        <f>'درآمد ناشی از تغییر قیمت اوراق '!R108</f>
        <v>1594551188</v>
      </c>
      <c r="Q118" s="64">
        <f>'درآمد ناشی ازفروش'!S107</f>
        <v>-137893224</v>
      </c>
      <c r="R118" s="351">
        <f t="shared" si="11"/>
        <v>8272280723</v>
      </c>
      <c r="S118" s="101"/>
      <c r="T118" s="350">
        <f>R118/درآمدها!$J$4</f>
        <v>-2.366045381148275E-2</v>
      </c>
      <c r="U118" s="111">
        <v>0</v>
      </c>
      <c r="V118" s="126">
        <f t="shared" si="12"/>
        <v>-6815622759</v>
      </c>
      <c r="X118" s="126">
        <v>338259596</v>
      </c>
      <c r="Y118" s="126">
        <f t="shared" si="13"/>
        <v>338259596</v>
      </c>
    </row>
    <row r="119" spans="1:25" s="111" customFormat="1" ht="42.75" customHeight="1">
      <c r="A119" s="61"/>
      <c r="B119" s="61" t="s">
        <v>413</v>
      </c>
      <c r="C119" s="345" t="s">
        <v>154</v>
      </c>
      <c r="D119" s="346"/>
      <c r="E119" s="64">
        <f>'درآمد سود سهام'!N44</f>
        <v>0</v>
      </c>
      <c r="F119" s="64"/>
      <c r="G119" s="64">
        <f>'درآمد ناشی از تغییر قیمت اوراق '!K110</f>
        <v>-644606220</v>
      </c>
      <c r="H119" s="64">
        <f>'درآمد ناشی ازفروش'!K108</f>
        <v>0</v>
      </c>
      <c r="I119" s="347"/>
      <c r="J119" s="348">
        <f t="shared" si="9"/>
        <v>-644606220</v>
      </c>
      <c r="K119" s="349"/>
      <c r="L119" s="350">
        <f t="shared" si="10"/>
        <v>-7.4092280605888964E-4</v>
      </c>
      <c r="M119" s="350"/>
      <c r="N119" s="64">
        <f>'درآمد سود سهام'!T44</f>
        <v>241080298</v>
      </c>
      <c r="O119" s="64"/>
      <c r="P119" s="64">
        <f>'درآمد ناشی از تغییر قیمت اوراق '!R109</f>
        <v>-7869792872</v>
      </c>
      <c r="Q119" s="64">
        <f>'درآمد ناشی ازفروش'!S108</f>
        <v>-206699819</v>
      </c>
      <c r="R119" s="351">
        <f t="shared" si="11"/>
        <v>-7835412393</v>
      </c>
      <c r="S119" s="101"/>
      <c r="T119" s="350">
        <f>R119/درآمدها!$J$4</f>
        <v>2.2410918974623877E-2</v>
      </c>
      <c r="U119" s="111">
        <v>0</v>
      </c>
      <c r="V119" s="126">
        <f t="shared" si="12"/>
        <v>-241080298</v>
      </c>
      <c r="X119" s="126">
        <v>0</v>
      </c>
      <c r="Y119" s="126">
        <f t="shared" si="13"/>
        <v>0</v>
      </c>
    </row>
    <row r="120" spans="1:25" s="146" customFormat="1" ht="42.75" customHeight="1">
      <c r="A120" s="145"/>
      <c r="B120" s="145"/>
      <c r="C120" s="345" t="s">
        <v>577</v>
      </c>
      <c r="D120" s="346"/>
      <c r="E120" s="64"/>
      <c r="F120" s="64"/>
      <c r="G120" s="64">
        <f>'درآمد ناشی از تغییر قیمت اوراق '!K111</f>
        <v>6855642409</v>
      </c>
      <c r="H120" s="64">
        <v>0</v>
      </c>
      <c r="I120" s="347"/>
      <c r="J120" s="348">
        <f t="shared" si="9"/>
        <v>6855642409</v>
      </c>
      <c r="K120" s="349"/>
      <c r="L120" s="350">
        <f t="shared" si="10"/>
        <v>7.880007442392669E-3</v>
      </c>
      <c r="M120" s="350"/>
      <c r="N120" s="64">
        <v>0</v>
      </c>
      <c r="O120" s="64"/>
      <c r="P120" s="64">
        <f>'درآمد ناشی از تغییر قیمت اوراق '!R110</f>
        <v>-644606220</v>
      </c>
      <c r="Q120" s="64">
        <v>0</v>
      </c>
      <c r="R120" s="351">
        <f t="shared" si="11"/>
        <v>-644606220</v>
      </c>
      <c r="S120" s="101"/>
      <c r="T120" s="350">
        <f>R120/درآمدها!$J$4</f>
        <v>1.8437086706328991E-3</v>
      </c>
      <c r="V120" s="147"/>
      <c r="X120" s="147"/>
      <c r="Y120" s="147"/>
    </row>
    <row r="121" spans="1:25" s="111" customFormat="1" ht="42.75" customHeight="1">
      <c r="A121" s="61"/>
      <c r="B121" s="61" t="s">
        <v>321</v>
      </c>
      <c r="C121" s="345" t="s">
        <v>118</v>
      </c>
      <c r="D121" s="346"/>
      <c r="E121" s="64">
        <v>0</v>
      </c>
      <c r="F121" s="64"/>
      <c r="G121" s="64">
        <f>'درآمد ناشی از تغییر قیمت اوراق '!K112</f>
        <v>9630711573</v>
      </c>
      <c r="H121" s="64">
        <f>'درآمد ناشی ازفروش'!K109</f>
        <v>0</v>
      </c>
      <c r="I121" s="347"/>
      <c r="J121" s="348">
        <f t="shared" si="9"/>
        <v>9630711573</v>
      </c>
      <c r="K121" s="349"/>
      <c r="L121" s="350">
        <f t="shared" si="10"/>
        <v>1.1069725394537742E-2</v>
      </c>
      <c r="M121" s="350"/>
      <c r="N121" s="64">
        <v>0</v>
      </c>
      <c r="O121" s="64"/>
      <c r="P121" s="64">
        <f>'درآمد ناشی از تغییر قیمت اوراق '!R111</f>
        <v>-8482108983</v>
      </c>
      <c r="Q121" s="64">
        <f>'درآمد ناشی ازفروش'!S109</f>
        <v>-94206452</v>
      </c>
      <c r="R121" s="351">
        <f t="shared" si="11"/>
        <v>-8576315435</v>
      </c>
      <c r="S121" s="101"/>
      <c r="T121" s="350">
        <f>R121/درآمدها!$J$4</f>
        <v>2.4530056705925462E-2</v>
      </c>
      <c r="U121" s="111">
        <v>917621070</v>
      </c>
      <c r="V121" s="126">
        <f t="shared" ref="V121:V135" si="14">U121-N121</f>
        <v>917621070</v>
      </c>
      <c r="X121" s="126">
        <v>204510434</v>
      </c>
      <c r="Y121" s="126">
        <f t="shared" ref="Y121:Y135" si="15">X121-H121</f>
        <v>204510434</v>
      </c>
    </row>
    <row r="122" spans="1:25" s="111" customFormat="1" ht="42.75" customHeight="1">
      <c r="A122" s="61"/>
      <c r="B122" s="61" t="s">
        <v>322</v>
      </c>
      <c r="C122" s="345" t="s">
        <v>187</v>
      </c>
      <c r="D122" s="346"/>
      <c r="E122" s="64">
        <v>0</v>
      </c>
      <c r="F122" s="64"/>
      <c r="G122" s="64">
        <f>'درآمد ناشی از تغییر قیمت اوراق '!K113</f>
        <v>3756102370</v>
      </c>
      <c r="H122" s="64">
        <f>'درآمد ناشی ازفروش'!K110</f>
        <v>0</v>
      </c>
      <c r="I122" s="347"/>
      <c r="J122" s="348">
        <f t="shared" si="9"/>
        <v>3756102370</v>
      </c>
      <c r="K122" s="349"/>
      <c r="L122" s="350">
        <f t="shared" si="10"/>
        <v>4.3173364163703624E-3</v>
      </c>
      <c r="M122" s="350"/>
      <c r="N122" s="64">
        <v>0</v>
      </c>
      <c r="O122" s="64"/>
      <c r="P122" s="64">
        <f>'درآمد ناشی از تغییر قیمت اوراق '!R112</f>
        <v>221921390</v>
      </c>
      <c r="Q122" s="64">
        <f>'درآمد ناشی ازفروش'!S110</f>
        <v>1282315587</v>
      </c>
      <c r="R122" s="351">
        <f t="shared" si="11"/>
        <v>1504236977</v>
      </c>
      <c r="S122" s="101"/>
      <c r="T122" s="350">
        <f>R122/درآمدها!$J$4</f>
        <v>-4.3024325101633691E-3</v>
      </c>
      <c r="U122" s="111">
        <v>0</v>
      </c>
      <c r="V122" s="126">
        <f t="shared" si="14"/>
        <v>0</v>
      </c>
      <c r="X122" s="126">
        <v>0</v>
      </c>
      <c r="Y122" s="126">
        <f t="shared" si="15"/>
        <v>0</v>
      </c>
    </row>
    <row r="123" spans="1:25" s="111" customFormat="1" ht="42.75" customHeight="1">
      <c r="A123" s="61"/>
      <c r="B123" s="61" t="s">
        <v>323</v>
      </c>
      <c r="C123" s="345" t="s">
        <v>489</v>
      </c>
      <c r="D123" s="346"/>
      <c r="E123" s="64">
        <f>'درآمد سود سهام'!N45</f>
        <v>18049688174</v>
      </c>
      <c r="F123" s="64"/>
      <c r="G123" s="64">
        <f>'درآمد ناشی از تغییر قیمت اوراق '!K114</f>
        <v>-13293939266</v>
      </c>
      <c r="H123" s="64">
        <f>'درآمد ناشی ازفروش'!K111</f>
        <v>0</v>
      </c>
      <c r="I123" s="347"/>
      <c r="J123" s="348">
        <f t="shared" si="9"/>
        <v>4755748908</v>
      </c>
      <c r="K123" s="349"/>
      <c r="L123" s="350">
        <f t="shared" si="10"/>
        <v>5.4663494029375953E-3</v>
      </c>
      <c r="M123" s="350"/>
      <c r="N123" s="64">
        <f>'درآمد سود سهام'!T45</f>
        <v>16721157826</v>
      </c>
      <c r="O123" s="64"/>
      <c r="P123" s="64">
        <f>'درآمد ناشی از تغییر قیمت اوراق '!R113</f>
        <v>8353863722</v>
      </c>
      <c r="Q123" s="64">
        <f>'درآمد ناشی ازفروش'!S111</f>
        <v>-360239749</v>
      </c>
      <c r="R123" s="351">
        <f t="shared" si="11"/>
        <v>24714781799</v>
      </c>
      <c r="S123" s="101"/>
      <c r="T123" s="350">
        <f>R123/درآمدها!$J$4</f>
        <v>-7.0689447420498763E-2</v>
      </c>
      <c r="U123" s="111">
        <v>0</v>
      </c>
      <c r="V123" s="126">
        <f t="shared" si="14"/>
        <v>-16721157826</v>
      </c>
      <c r="X123" s="126">
        <v>191603060</v>
      </c>
      <c r="Y123" s="126">
        <f t="shared" si="15"/>
        <v>191603060</v>
      </c>
    </row>
    <row r="124" spans="1:25" s="111" customFormat="1" ht="42.75" customHeight="1">
      <c r="A124" s="61"/>
      <c r="B124" s="61" t="s">
        <v>324</v>
      </c>
      <c r="C124" s="345" t="s">
        <v>120</v>
      </c>
      <c r="D124" s="346"/>
      <c r="E124" s="64">
        <f>'درآمد سود سهام'!N46</f>
        <v>504569608</v>
      </c>
      <c r="F124" s="64"/>
      <c r="G124" s="64">
        <f>'درآمد ناشی از تغییر قیمت اوراق '!K115</f>
        <v>-6812706535</v>
      </c>
      <c r="H124" s="64">
        <f>'درآمد ناشی ازفروش'!K112</f>
        <v>0</v>
      </c>
      <c r="I124" s="347"/>
      <c r="J124" s="348">
        <f t="shared" si="9"/>
        <v>-6308136927</v>
      </c>
      <c r="K124" s="349"/>
      <c r="L124" s="350">
        <f t="shared" si="10"/>
        <v>-7.2506940950035218E-3</v>
      </c>
      <c r="M124" s="350"/>
      <c r="N124" s="64">
        <f>'درآمد سود سهام'!T46</f>
        <v>448642892</v>
      </c>
      <c r="O124" s="64"/>
      <c r="P124" s="64">
        <f>'درآمد ناشی از تغییر قیمت اوراق '!R114</f>
        <v>-15190786277</v>
      </c>
      <c r="Q124" s="64">
        <f>'درآمد ناشی ازفروش'!S112</f>
        <v>1651661</v>
      </c>
      <c r="R124" s="351">
        <f t="shared" si="11"/>
        <v>-14740491724</v>
      </c>
      <c r="S124" s="101"/>
      <c r="T124" s="350">
        <f>R124/درآمدها!$J$4</f>
        <v>4.2160890723225243E-2</v>
      </c>
      <c r="U124" s="111">
        <v>0</v>
      </c>
      <c r="V124" s="126">
        <f t="shared" si="14"/>
        <v>-448642892</v>
      </c>
      <c r="X124" s="126">
        <v>15984305901</v>
      </c>
      <c r="Y124" s="126">
        <f t="shared" si="15"/>
        <v>15984305901</v>
      </c>
    </row>
    <row r="125" spans="1:25" s="111" customFormat="1" ht="42.75" customHeight="1">
      <c r="A125" s="61"/>
      <c r="B125" s="61" t="s">
        <v>325</v>
      </c>
      <c r="C125" s="345" t="s">
        <v>480</v>
      </c>
      <c r="D125" s="346"/>
      <c r="E125" s="64">
        <v>0</v>
      </c>
      <c r="F125" s="64"/>
      <c r="G125" s="64">
        <v>0</v>
      </c>
      <c r="H125" s="64">
        <f>'درآمد ناشی ازفروش'!K113</f>
        <v>0</v>
      </c>
      <c r="I125" s="347"/>
      <c r="J125" s="348">
        <f t="shared" si="9"/>
        <v>0</v>
      </c>
      <c r="K125" s="349"/>
      <c r="L125" s="350">
        <f t="shared" si="10"/>
        <v>0</v>
      </c>
      <c r="M125" s="350"/>
      <c r="N125" s="64">
        <v>0</v>
      </c>
      <c r="O125" s="64"/>
      <c r="P125" s="64">
        <f>'درآمد ناشی از تغییر قیمت اوراق '!R115</f>
        <v>904048326</v>
      </c>
      <c r="Q125" s="64">
        <f>'درآمد ناشی ازفروش'!S113</f>
        <v>-35261517</v>
      </c>
      <c r="R125" s="351">
        <f t="shared" si="11"/>
        <v>868786809</v>
      </c>
      <c r="S125" s="101"/>
      <c r="T125" s="350">
        <f>R125/درآمدها!$J$4</f>
        <v>-2.4849120641199963E-3</v>
      </c>
      <c r="U125" s="111">
        <v>0</v>
      </c>
      <c r="V125" s="126">
        <f t="shared" si="14"/>
        <v>0</v>
      </c>
      <c r="X125" s="126">
        <v>0</v>
      </c>
      <c r="Y125" s="126">
        <f t="shared" si="15"/>
        <v>0</v>
      </c>
    </row>
    <row r="126" spans="1:25" s="111" customFormat="1" ht="42.75" customHeight="1">
      <c r="A126" s="61"/>
      <c r="B126" s="61" t="s">
        <v>326</v>
      </c>
      <c r="C126" s="345" t="s">
        <v>151</v>
      </c>
      <c r="D126" s="346"/>
      <c r="E126" s="64">
        <v>0</v>
      </c>
      <c r="F126" s="64"/>
      <c r="G126" s="64">
        <f>'درآمد ناشی از تغییر قیمت اوراق '!K117</f>
        <v>2510488556</v>
      </c>
      <c r="H126" s="64">
        <f>'درآمد ناشی ازفروش'!K114</f>
        <v>0</v>
      </c>
      <c r="I126" s="347"/>
      <c r="J126" s="348">
        <f t="shared" si="9"/>
        <v>2510488556</v>
      </c>
      <c r="K126" s="349"/>
      <c r="L126" s="350">
        <f t="shared" si="10"/>
        <v>2.8856039047998167E-3</v>
      </c>
      <c r="M126" s="350"/>
      <c r="N126" s="64">
        <f>'درآمد سود سهام'!T47</f>
        <v>14348940200</v>
      </c>
      <c r="O126" s="64"/>
      <c r="P126" s="64">
        <f>'درآمد ناشی از تغییر قیمت اوراق '!R116</f>
        <v>-38502116</v>
      </c>
      <c r="Q126" s="64">
        <f>'درآمد ناشی ازفروش'!S114</f>
        <v>-568859275</v>
      </c>
      <c r="R126" s="351">
        <f t="shared" si="11"/>
        <v>13741578809</v>
      </c>
      <c r="S126" s="101"/>
      <c r="T126" s="350">
        <f>R126/درآمدها!$J$4</f>
        <v>-3.9303790767545817E-2</v>
      </c>
      <c r="U126" s="111">
        <v>0</v>
      </c>
      <c r="V126" s="126">
        <f t="shared" si="14"/>
        <v>-14348940200</v>
      </c>
      <c r="X126" s="126">
        <v>289221133</v>
      </c>
      <c r="Y126" s="126">
        <f t="shared" si="15"/>
        <v>289221133</v>
      </c>
    </row>
    <row r="127" spans="1:25" s="111" customFormat="1" ht="42.75" customHeight="1">
      <c r="A127" s="61"/>
      <c r="B127" s="61" t="s">
        <v>327</v>
      </c>
      <c r="C127" s="345" t="s">
        <v>150</v>
      </c>
      <c r="D127" s="346"/>
      <c r="E127" s="64">
        <v>0</v>
      </c>
      <c r="F127" s="64"/>
      <c r="G127" s="64">
        <f>'درآمد ناشی از تغییر قیمت اوراق '!K118</f>
        <v>3854245495</v>
      </c>
      <c r="H127" s="64">
        <f>'درآمد ناشی ازفروش'!K115</f>
        <v>0</v>
      </c>
      <c r="I127" s="347"/>
      <c r="J127" s="348">
        <f t="shared" si="9"/>
        <v>3854245495</v>
      </c>
      <c r="K127" s="349"/>
      <c r="L127" s="350">
        <f t="shared" si="10"/>
        <v>4.4301440147369881E-3</v>
      </c>
      <c r="M127" s="350"/>
      <c r="N127" s="64">
        <v>0</v>
      </c>
      <c r="O127" s="64"/>
      <c r="P127" s="64">
        <f>'درآمد ناشی از تغییر قیمت اوراق '!R117</f>
        <v>-20763169046</v>
      </c>
      <c r="Q127" s="64">
        <f>'درآمد ناشی ازفروش'!S115</f>
        <v>-9298796151</v>
      </c>
      <c r="R127" s="351">
        <f t="shared" si="11"/>
        <v>-30061965197</v>
      </c>
      <c r="S127" s="101"/>
      <c r="T127" s="350">
        <f>R127/درآمدها!$J$4</f>
        <v>8.5983510816841552E-2</v>
      </c>
      <c r="U127" s="111">
        <v>0</v>
      </c>
      <c r="V127" s="126">
        <f t="shared" si="14"/>
        <v>0</v>
      </c>
      <c r="X127" s="126">
        <v>0</v>
      </c>
      <c r="Y127" s="126">
        <f t="shared" si="15"/>
        <v>0</v>
      </c>
    </row>
    <row r="128" spans="1:25" s="111" customFormat="1" ht="42.75" customHeight="1">
      <c r="A128" s="61"/>
      <c r="B128" s="61" t="s">
        <v>328</v>
      </c>
      <c r="C128" s="345" t="s">
        <v>509</v>
      </c>
      <c r="D128" s="346"/>
      <c r="E128" s="64">
        <f>'درآمد سود سهام'!N48</f>
        <v>0</v>
      </c>
      <c r="F128" s="64"/>
      <c r="G128" s="64">
        <f>'درآمد ناشی از تغییر قیمت اوراق '!K119</f>
        <v>2271808957</v>
      </c>
      <c r="H128" s="64">
        <f>'درآمد ناشی ازفروش'!K116</f>
        <v>0</v>
      </c>
      <c r="I128" s="347"/>
      <c r="J128" s="348">
        <f t="shared" si="9"/>
        <v>2271808957</v>
      </c>
      <c r="K128" s="349"/>
      <c r="L128" s="350">
        <f t="shared" si="10"/>
        <v>2.6112609761199004E-3</v>
      </c>
      <c r="M128" s="350"/>
      <c r="N128" s="64">
        <f>'درآمد سود سهام'!T48</f>
        <v>6941006600</v>
      </c>
      <c r="O128" s="64"/>
      <c r="P128" s="64">
        <f>'درآمد ناشی از تغییر قیمت اوراق '!R118</f>
        <v>2553935918</v>
      </c>
      <c r="Q128" s="64">
        <f>'درآمد ناشی ازفروش'!S116</f>
        <v>-146122147</v>
      </c>
      <c r="R128" s="351">
        <f t="shared" si="11"/>
        <v>9348820371</v>
      </c>
      <c r="S128" s="101"/>
      <c r="T128" s="350">
        <f>R128/درآمدها!$J$4</f>
        <v>-2.6739582466644794E-2</v>
      </c>
      <c r="U128" s="111">
        <v>0</v>
      </c>
      <c r="V128" s="126">
        <f t="shared" si="14"/>
        <v>-6941006600</v>
      </c>
      <c r="X128" s="126">
        <v>5094811229</v>
      </c>
      <c r="Y128" s="126">
        <f t="shared" si="15"/>
        <v>5094811229</v>
      </c>
    </row>
    <row r="129" spans="1:25" s="111" customFormat="1" ht="42.75" customHeight="1">
      <c r="A129" s="61"/>
      <c r="B129" s="61" t="s">
        <v>452</v>
      </c>
      <c r="C129" s="345" t="s">
        <v>435</v>
      </c>
      <c r="D129" s="346"/>
      <c r="E129" s="64"/>
      <c r="F129" s="64"/>
      <c r="G129" s="64">
        <f>'درآمد ناشی از تغییر قیمت اوراق '!K120</f>
        <v>8725391210</v>
      </c>
      <c r="H129" s="64">
        <f>'درآمد ناشی ازفروش'!K117</f>
        <v>0</v>
      </c>
      <c r="I129" s="347"/>
      <c r="J129" s="348">
        <f t="shared" si="9"/>
        <v>8725391210</v>
      </c>
      <c r="K129" s="349"/>
      <c r="L129" s="350">
        <f t="shared" si="10"/>
        <v>1.0029132730482759E-2</v>
      </c>
      <c r="M129" s="350"/>
      <c r="N129" s="64">
        <v>0</v>
      </c>
      <c r="O129" s="64"/>
      <c r="P129" s="64">
        <f>'درآمد ناشی از تغییر قیمت اوراق '!R119</f>
        <v>-8484195278</v>
      </c>
      <c r="Q129" s="64">
        <f>'درآمد ناشی ازفروش'!S117</f>
        <v>-663711737</v>
      </c>
      <c r="R129" s="351">
        <f t="shared" si="11"/>
        <v>-9147907015</v>
      </c>
      <c r="S129" s="101"/>
      <c r="T129" s="350">
        <f>R129/درآمدها!$J$4</f>
        <v>2.6164928228118899E-2</v>
      </c>
      <c r="U129" s="111">
        <v>17301089158</v>
      </c>
      <c r="V129" s="126">
        <f t="shared" si="14"/>
        <v>17301089158</v>
      </c>
      <c r="X129" s="126">
        <v>874984374</v>
      </c>
      <c r="Y129" s="126">
        <f t="shared" si="15"/>
        <v>874984374</v>
      </c>
    </row>
    <row r="130" spans="1:25" s="111" customFormat="1" ht="42.75" customHeight="1">
      <c r="A130" s="61"/>
      <c r="B130" s="61" t="s">
        <v>453</v>
      </c>
      <c r="C130" s="345" t="s">
        <v>129</v>
      </c>
      <c r="D130" s="346"/>
      <c r="E130" s="64">
        <f>'درآمد سود سهام'!N47</f>
        <v>0</v>
      </c>
      <c r="F130" s="64"/>
      <c r="G130" s="64">
        <f>'درآمد ناشی از تغییر قیمت اوراق '!K121</f>
        <v>2100163328</v>
      </c>
      <c r="H130" s="64">
        <f>'درآمد ناشی ازفروش'!K118</f>
        <v>0</v>
      </c>
      <c r="I130" s="347"/>
      <c r="J130" s="348">
        <f t="shared" si="9"/>
        <v>2100163328</v>
      </c>
      <c r="K130" s="349"/>
      <c r="L130" s="350">
        <f t="shared" si="10"/>
        <v>2.4139681838064426E-3</v>
      </c>
      <c r="M130" s="350"/>
      <c r="N130" s="64">
        <v>0</v>
      </c>
      <c r="O130" s="64"/>
      <c r="P130" s="64">
        <f>'درآمد ناشی از تغییر قیمت اوراق '!R120</f>
        <v>-16587633767</v>
      </c>
      <c r="Q130" s="64">
        <f>'درآمد ناشی ازفروش'!S118</f>
        <v>-233133205</v>
      </c>
      <c r="R130" s="351">
        <f t="shared" si="11"/>
        <v>-16820766972</v>
      </c>
      <c r="S130" s="101"/>
      <c r="T130" s="350">
        <f>R130/درآمدها!$J$4</f>
        <v>4.8110913222295458E-2</v>
      </c>
      <c r="U130" s="111">
        <v>0</v>
      </c>
      <c r="V130" s="126">
        <f t="shared" si="14"/>
        <v>0</v>
      </c>
      <c r="X130" s="126">
        <v>437935945</v>
      </c>
      <c r="Y130" s="126">
        <f t="shared" si="15"/>
        <v>437935945</v>
      </c>
    </row>
    <row r="131" spans="1:25" s="111" customFormat="1" ht="42.75" customHeight="1">
      <c r="A131" s="61"/>
      <c r="B131" s="61" t="s">
        <v>329</v>
      </c>
      <c r="C131" s="345" t="s">
        <v>226</v>
      </c>
      <c r="D131" s="346"/>
      <c r="E131" s="64">
        <f>'درآمد سود سهام'!N49</f>
        <v>0</v>
      </c>
      <c r="F131" s="64"/>
      <c r="G131" s="64">
        <f>'درآمد ناشی از تغییر قیمت اوراق '!K122</f>
        <v>3342714748</v>
      </c>
      <c r="H131" s="64">
        <f>'درآمد ناشی ازفروش'!K119</f>
        <v>0</v>
      </c>
      <c r="I131" s="347"/>
      <c r="J131" s="348">
        <f t="shared" si="9"/>
        <v>3342714748</v>
      </c>
      <c r="K131" s="349"/>
      <c r="L131" s="350">
        <f t="shared" si="10"/>
        <v>3.8421807207237217E-3</v>
      </c>
      <c r="M131" s="350"/>
      <c r="N131" s="64">
        <f>'درآمد سود سهام'!T49</f>
        <v>1019347198</v>
      </c>
      <c r="O131" s="64"/>
      <c r="P131" s="64">
        <f>'درآمد ناشی از تغییر قیمت اوراق '!R121</f>
        <v>-3756891171</v>
      </c>
      <c r="Q131" s="64">
        <f>'درآمد ناشی ازفروش'!S119</f>
        <v>-34500062</v>
      </c>
      <c r="R131" s="351">
        <f t="shared" si="11"/>
        <v>-2772044035</v>
      </c>
      <c r="S131" s="101"/>
      <c r="T131" s="350">
        <f>R131/درآمدها!$J$4</f>
        <v>7.9286259799132997E-3</v>
      </c>
      <c r="U131" s="111">
        <v>0</v>
      </c>
      <c r="V131" s="126">
        <f t="shared" si="14"/>
        <v>-1019347198</v>
      </c>
      <c r="X131" s="126">
        <v>4893048</v>
      </c>
      <c r="Y131" s="126">
        <f t="shared" si="15"/>
        <v>4893048</v>
      </c>
    </row>
    <row r="132" spans="1:25" s="111" customFormat="1" ht="42.75" customHeight="1">
      <c r="A132" s="61"/>
      <c r="B132" s="61" t="s">
        <v>454</v>
      </c>
      <c r="C132" s="345" t="s">
        <v>116</v>
      </c>
      <c r="D132" s="346"/>
      <c r="E132" s="64">
        <f>'درآمد سود سهام'!N50</f>
        <v>11125692944</v>
      </c>
      <c r="F132" s="64"/>
      <c r="G132" s="64">
        <f>'درآمد ناشی از تغییر قیمت اوراق '!K123</f>
        <v>-2051826511</v>
      </c>
      <c r="H132" s="64">
        <v>0</v>
      </c>
      <c r="I132" s="347"/>
      <c r="J132" s="348">
        <f t="shared" si="9"/>
        <v>9073866433</v>
      </c>
      <c r="K132" s="349"/>
      <c r="L132" s="350">
        <f t="shared" si="10"/>
        <v>1.0429676864337312E-2</v>
      </c>
      <c r="M132" s="350"/>
      <c r="N132" s="64">
        <f>'درآمد سود سهام'!T50</f>
        <v>11066460296</v>
      </c>
      <c r="O132" s="64"/>
      <c r="P132" s="64">
        <f>'درآمد ناشی از تغییر قیمت اوراق '!R122</f>
        <v>-1685964372</v>
      </c>
      <c r="Q132" s="64">
        <f>'درآمد ناشی ازفروش'!S120</f>
        <v>-615758756</v>
      </c>
      <c r="R132" s="351">
        <f t="shared" si="11"/>
        <v>8764737168</v>
      </c>
      <c r="S132" s="101"/>
      <c r="T132" s="350">
        <f>R132/درآمدها!$J$4</f>
        <v>-2.5068982288846114E-2</v>
      </c>
      <c r="U132" s="111">
        <v>479503781</v>
      </c>
      <c r="V132" s="126">
        <f t="shared" si="14"/>
        <v>-10586956515</v>
      </c>
      <c r="X132" s="126">
        <v>16684605</v>
      </c>
      <c r="Y132" s="126">
        <f t="shared" si="15"/>
        <v>16684605</v>
      </c>
    </row>
    <row r="133" spans="1:25" s="146" customFormat="1" ht="42.75" customHeight="1">
      <c r="A133" s="145"/>
      <c r="B133" s="145" t="s">
        <v>330</v>
      </c>
      <c r="C133" s="345" t="s">
        <v>238</v>
      </c>
      <c r="D133" s="346"/>
      <c r="E133" s="64">
        <v>0</v>
      </c>
      <c r="F133" s="64"/>
      <c r="G133" s="64">
        <v>0</v>
      </c>
      <c r="H133" s="64">
        <f>'درآمد ناشی ازفروش'!K120</f>
        <v>-229017248</v>
      </c>
      <c r="I133" s="347"/>
      <c r="J133" s="348">
        <f t="shared" si="9"/>
        <v>-229017248</v>
      </c>
      <c r="K133" s="349"/>
      <c r="L133" s="350">
        <f t="shared" si="10"/>
        <v>-2.6323683631852731E-4</v>
      </c>
      <c r="M133" s="350"/>
      <c r="N133" s="64">
        <v>0</v>
      </c>
      <c r="O133" s="64"/>
      <c r="P133" s="64">
        <f>'درآمد ناشی از تغییر قیمت اوراق '!R123</f>
        <v>-726566549</v>
      </c>
      <c r="Q133" s="64">
        <v>0</v>
      </c>
      <c r="R133" s="351">
        <f t="shared" si="11"/>
        <v>-726566549</v>
      </c>
      <c r="S133" s="101"/>
      <c r="T133" s="350">
        <f>R133/درآمدها!$J$4</f>
        <v>2.0781323614642178E-3</v>
      </c>
      <c r="U133" s="146">
        <v>261228900</v>
      </c>
      <c r="V133" s="147">
        <f t="shared" si="14"/>
        <v>261228900</v>
      </c>
      <c r="X133" s="147">
        <v>131167179</v>
      </c>
      <c r="Y133" s="147">
        <f t="shared" si="15"/>
        <v>360184427</v>
      </c>
    </row>
    <row r="134" spans="1:25" s="111" customFormat="1" ht="42.75" customHeight="1">
      <c r="A134" s="61"/>
      <c r="B134" s="61" t="s">
        <v>331</v>
      </c>
      <c r="C134" s="345" t="s">
        <v>227</v>
      </c>
      <c r="D134" s="346"/>
      <c r="E134" s="64">
        <f>'درآمد سود سهام'!N51</f>
        <v>0</v>
      </c>
      <c r="F134" s="64"/>
      <c r="G134" s="64">
        <f>'درآمد ناشی از تغییر قیمت اوراق '!K124</f>
        <v>2214617468</v>
      </c>
      <c r="H134" s="64">
        <v>0</v>
      </c>
      <c r="I134" s="347"/>
      <c r="J134" s="348">
        <f t="shared" si="9"/>
        <v>2214617468</v>
      </c>
      <c r="K134" s="349"/>
      <c r="L134" s="350">
        <f t="shared" si="10"/>
        <v>2.5455239770066028E-3</v>
      </c>
      <c r="M134" s="350"/>
      <c r="N134" s="64">
        <f>'درآمد سود سهام'!T51</f>
        <v>1167510886</v>
      </c>
      <c r="O134" s="64"/>
      <c r="P134" s="64">
        <v>0</v>
      </c>
      <c r="Q134" s="64">
        <f>'درآمد ناشی ازفروش'!S121</f>
        <v>-4129663502</v>
      </c>
      <c r="R134" s="351">
        <f t="shared" si="11"/>
        <v>-2962152616</v>
      </c>
      <c r="S134" s="101"/>
      <c r="T134" s="350">
        <f>R134/درآمدها!$J$4</f>
        <v>8.4723763010805652E-3</v>
      </c>
      <c r="U134" s="111">
        <v>0</v>
      </c>
      <c r="V134" s="126">
        <f t="shared" si="14"/>
        <v>-1167510886</v>
      </c>
      <c r="X134" s="126">
        <v>199864688</v>
      </c>
      <c r="Y134" s="126">
        <f t="shared" si="15"/>
        <v>199864688</v>
      </c>
    </row>
    <row r="135" spans="1:25" s="111" customFormat="1" ht="42.75" customHeight="1">
      <c r="A135" s="61"/>
      <c r="B135" s="61" t="s">
        <v>419</v>
      </c>
      <c r="C135" s="345" t="s">
        <v>117</v>
      </c>
      <c r="D135" s="346"/>
      <c r="E135" s="64">
        <v>0</v>
      </c>
      <c r="F135" s="64"/>
      <c r="G135" s="64">
        <f>'درآمد ناشی از تغییر قیمت اوراق '!K125</f>
        <v>649847996</v>
      </c>
      <c r="H135" s="64">
        <f>'درآمد ناشی ازفروش'!K121</f>
        <v>-284680559</v>
      </c>
      <c r="I135" s="347"/>
      <c r="J135" s="348">
        <f t="shared" si="9"/>
        <v>365167437</v>
      </c>
      <c r="K135" s="349"/>
      <c r="L135" s="350">
        <f t="shared" si="10"/>
        <v>4.1973048616157128E-4</v>
      </c>
      <c r="M135" s="350"/>
      <c r="N135" s="64">
        <v>0</v>
      </c>
      <c r="O135" s="64"/>
      <c r="P135" s="64">
        <f>'درآمد ناشی از تغییر قیمت اوراق '!R124</f>
        <v>-3352386286</v>
      </c>
      <c r="Q135" s="64">
        <f>'درآمد ناشی ازفروش'!S122</f>
        <v>-28950466</v>
      </c>
      <c r="R135" s="351">
        <f t="shared" si="11"/>
        <v>-3381336752</v>
      </c>
      <c r="S135" s="101"/>
      <c r="T135" s="350">
        <f>R135/درآمدها!$J$4</f>
        <v>9.6713306427481955E-3</v>
      </c>
      <c r="U135" s="111">
        <v>0</v>
      </c>
      <c r="V135" s="126">
        <f t="shared" si="14"/>
        <v>0</v>
      </c>
      <c r="X135" s="126">
        <v>-137111506</v>
      </c>
      <c r="Y135" s="126">
        <f t="shared" si="15"/>
        <v>147569053</v>
      </c>
    </row>
    <row r="136" spans="1:25" s="146" customFormat="1" ht="42.75" customHeight="1">
      <c r="A136" s="145"/>
      <c r="B136" s="145"/>
      <c r="C136" s="345" t="s">
        <v>578</v>
      </c>
      <c r="D136" s="346"/>
      <c r="E136" s="64"/>
      <c r="F136" s="64"/>
      <c r="G136" s="64">
        <f>'درآمد ناشی از تغییر قیمت اوراق '!K126</f>
        <v>64433198</v>
      </c>
      <c r="H136" s="64">
        <v>0</v>
      </c>
      <c r="I136" s="347"/>
      <c r="J136" s="348">
        <f t="shared" si="9"/>
        <v>64433198</v>
      </c>
      <c r="K136" s="349"/>
      <c r="L136" s="350">
        <f t="shared" si="10"/>
        <v>7.4060758932031456E-5</v>
      </c>
      <c r="M136" s="350"/>
      <c r="N136" s="64">
        <v>0</v>
      </c>
      <c r="O136" s="64"/>
      <c r="P136" s="64">
        <f>'درآمد ناشی از تغییر قیمت اوراق '!R125</f>
        <v>-9264798</v>
      </c>
      <c r="Q136" s="64">
        <v>0</v>
      </c>
      <c r="R136" s="351">
        <f t="shared" si="11"/>
        <v>-9264798</v>
      </c>
      <c r="S136" s="101"/>
      <c r="T136" s="350">
        <f>R136/درآمدها!$J$4</f>
        <v>2.6499260904218923E-5</v>
      </c>
      <c r="V136" s="147"/>
      <c r="X136" s="147"/>
      <c r="Y136" s="147"/>
    </row>
    <row r="137" spans="1:25" s="111" customFormat="1" ht="42.75" customHeight="1">
      <c r="A137" s="61"/>
      <c r="B137" s="61" t="s">
        <v>332</v>
      </c>
      <c r="C137" s="345" t="s">
        <v>461</v>
      </c>
      <c r="D137" s="346"/>
      <c r="E137" s="64">
        <v>0</v>
      </c>
      <c r="F137" s="64"/>
      <c r="G137" s="64">
        <f>'درآمد ناشی از تغییر قیمت اوراق '!K127</f>
        <v>49742019114</v>
      </c>
      <c r="H137" s="64">
        <f>'درآمد ناشی ازفروش'!K123</f>
        <v>0</v>
      </c>
      <c r="I137" s="347"/>
      <c r="J137" s="348">
        <f t="shared" si="9"/>
        <v>49742019114</v>
      </c>
      <c r="K137" s="349"/>
      <c r="L137" s="350">
        <f t="shared" si="10"/>
        <v>5.717443493018079E-2</v>
      </c>
      <c r="M137" s="350"/>
      <c r="N137" s="64">
        <v>0</v>
      </c>
      <c r="O137" s="64"/>
      <c r="P137" s="64">
        <f>'درآمد ناشی از تغییر قیمت اوراق '!R126</f>
        <v>64433198</v>
      </c>
      <c r="Q137" s="64">
        <f>'درآمد ناشی ازفروش'!S123</f>
        <v>341794014</v>
      </c>
      <c r="R137" s="351">
        <f t="shared" si="11"/>
        <v>406227212</v>
      </c>
      <c r="S137" s="101"/>
      <c r="T137" s="350">
        <f>R137/درآمدها!$J$4</f>
        <v>-1.1618948278399003E-3</v>
      </c>
      <c r="U137" s="111">
        <v>230486383</v>
      </c>
      <c r="V137" s="126">
        <f>U137-N137</f>
        <v>230486383</v>
      </c>
      <c r="X137" s="126">
        <v>31107661</v>
      </c>
      <c r="Y137" s="126">
        <f>X137-H137</f>
        <v>31107661</v>
      </c>
    </row>
    <row r="138" spans="1:25" s="111" customFormat="1" ht="42.75" customHeight="1">
      <c r="A138" s="61"/>
      <c r="B138" s="61" t="s">
        <v>333</v>
      </c>
      <c r="C138" s="345" t="s">
        <v>135</v>
      </c>
      <c r="D138" s="346"/>
      <c r="E138" s="64">
        <f>'درآمد سود سهام'!N52</f>
        <v>0</v>
      </c>
      <c r="F138" s="64"/>
      <c r="G138" s="64">
        <v>0</v>
      </c>
      <c r="H138" s="64">
        <f>'درآمد ناشی ازفروش'!K124</f>
        <v>0</v>
      </c>
      <c r="I138" s="347"/>
      <c r="J138" s="348">
        <f t="shared" si="9"/>
        <v>0</v>
      </c>
      <c r="K138" s="349"/>
      <c r="L138" s="350">
        <f t="shared" si="10"/>
        <v>0</v>
      </c>
      <c r="M138" s="350"/>
      <c r="N138" s="64">
        <f>'درآمد سود سهام'!T52</f>
        <v>1835625888</v>
      </c>
      <c r="O138" s="64"/>
      <c r="P138" s="64">
        <f>'درآمد ناشی از تغییر قیمت اوراق '!R127</f>
        <v>25014287865</v>
      </c>
      <c r="Q138" s="64">
        <f>'درآمد ناشی ازفروش'!S124</f>
        <v>-308674982</v>
      </c>
      <c r="R138" s="351">
        <f t="shared" si="11"/>
        <v>26541238771</v>
      </c>
      <c r="S138" s="101"/>
      <c r="T138" s="350">
        <f>R138/درآمدها!$J$4</f>
        <v>-7.5913496539687084E-2</v>
      </c>
      <c r="U138" s="111">
        <v>0</v>
      </c>
      <c r="V138" s="126">
        <f>U138-N138</f>
        <v>-1835625888</v>
      </c>
      <c r="X138" s="126">
        <v>0</v>
      </c>
      <c r="Y138" s="126">
        <f>X138-H138</f>
        <v>0</v>
      </c>
    </row>
    <row r="139" spans="1:25" s="111" customFormat="1" ht="42.75" customHeight="1">
      <c r="A139" s="61"/>
      <c r="B139" s="61" t="s">
        <v>334</v>
      </c>
      <c r="C139" s="345" t="s">
        <v>189</v>
      </c>
      <c r="D139" s="346"/>
      <c r="E139" s="64">
        <v>0</v>
      </c>
      <c r="F139" s="64"/>
      <c r="G139" s="64">
        <f>'درآمد ناشی از تغییر قیمت اوراق '!K129</f>
        <v>3122642338</v>
      </c>
      <c r="H139" s="64">
        <f>'درآمد ناشی ازفروش'!K125</f>
        <v>0</v>
      </c>
      <c r="I139" s="347"/>
      <c r="J139" s="348">
        <f t="shared" si="9"/>
        <v>3122642338</v>
      </c>
      <c r="K139" s="349"/>
      <c r="L139" s="350">
        <f t="shared" si="10"/>
        <v>3.5892252535032186E-3</v>
      </c>
      <c r="M139" s="350"/>
      <c r="N139" s="64">
        <v>0</v>
      </c>
      <c r="O139" s="64"/>
      <c r="P139" s="64">
        <f>'درآمد ناشی از تغییر قیمت اوراق '!R128</f>
        <v>-5388318595</v>
      </c>
      <c r="Q139" s="64">
        <f>'درآمد ناشی ازفروش'!S125</f>
        <v>-372453296</v>
      </c>
      <c r="R139" s="351">
        <f t="shared" si="11"/>
        <v>-5760771891</v>
      </c>
      <c r="S139" s="101"/>
      <c r="T139" s="350">
        <f>R139/درآمدها!$J$4</f>
        <v>1.647701302816312E-2</v>
      </c>
      <c r="U139" s="111">
        <v>0</v>
      </c>
      <c r="V139" s="126">
        <f>U139-N139</f>
        <v>0</v>
      </c>
      <c r="X139" s="126">
        <v>279381205</v>
      </c>
      <c r="Y139" s="126">
        <f>X139-H139</f>
        <v>279381205</v>
      </c>
    </row>
    <row r="140" spans="1:25" s="111" customFormat="1" ht="42.75" customHeight="1">
      <c r="A140" s="61"/>
      <c r="B140" s="61"/>
      <c r="C140" s="345" t="s">
        <v>579</v>
      </c>
      <c r="D140" s="346"/>
      <c r="E140" s="64"/>
      <c r="F140" s="64"/>
      <c r="G140" s="64">
        <f>'درآمد ناشی از تغییر قیمت اوراق '!K130</f>
        <v>4532709486</v>
      </c>
      <c r="H140" s="64">
        <v>0</v>
      </c>
      <c r="I140" s="347"/>
      <c r="J140" s="348">
        <f t="shared" ref="J140:J203" si="16">E140+G140+H140</f>
        <v>4532709486</v>
      </c>
      <c r="K140" s="349"/>
      <c r="L140" s="350">
        <f t="shared" ref="L140:L203" si="17">J140/870004560163</f>
        <v>5.2099835949719307E-3</v>
      </c>
      <c r="M140" s="350"/>
      <c r="N140" s="64">
        <v>0</v>
      </c>
      <c r="O140" s="64"/>
      <c r="P140" s="64">
        <f>'درآمد ناشی از تغییر قیمت اوراق '!R129</f>
        <v>-8550581882</v>
      </c>
      <c r="Q140" s="64">
        <f>'درآمد ناشی ازفروش'!S126</f>
        <v>-187582029</v>
      </c>
      <c r="R140" s="351">
        <f t="shared" ref="R140:R203" si="18">N140+P140+Q140</f>
        <v>-8738163911</v>
      </c>
      <c r="S140" s="101"/>
      <c r="T140" s="350">
        <f>R140/درآمدها!$J$4</f>
        <v>2.4992977213471792E-2</v>
      </c>
      <c r="V140" s="126"/>
      <c r="X140" s="126"/>
      <c r="Y140" s="126"/>
    </row>
    <row r="141" spans="1:25" s="111" customFormat="1" ht="42.75" customHeight="1">
      <c r="A141" s="61"/>
      <c r="B141" s="61" t="s">
        <v>335</v>
      </c>
      <c r="C141" s="355" t="s">
        <v>580</v>
      </c>
      <c r="D141" s="346"/>
      <c r="E141" s="64">
        <v>0</v>
      </c>
      <c r="F141" s="64"/>
      <c r="G141" s="64">
        <f>'درآمد ناشی از تغییر قیمت اوراق '!K131</f>
        <v>892858979</v>
      </c>
      <c r="H141" s="64">
        <f>'درآمد ناشی ازفروش'!K126</f>
        <v>0</v>
      </c>
      <c r="I141" s="347"/>
      <c r="J141" s="348">
        <f t="shared" si="16"/>
        <v>892858979</v>
      </c>
      <c r="K141" s="349"/>
      <c r="L141" s="350">
        <f t="shared" si="17"/>
        <v>1.0262693092467448E-3</v>
      </c>
      <c r="M141" s="350"/>
      <c r="N141" s="64">
        <v>0</v>
      </c>
      <c r="O141" s="64"/>
      <c r="P141" s="64">
        <f>'درآمد ناشی از تغییر قیمت اوراق '!R130</f>
        <v>4532709486</v>
      </c>
      <c r="Q141" s="64">
        <v>0</v>
      </c>
      <c r="R141" s="351">
        <f t="shared" si="18"/>
        <v>4532709486</v>
      </c>
      <c r="S141" s="101"/>
      <c r="T141" s="350">
        <f>R141/درآمدها!$J$4</f>
        <v>-1.2964497582412703E-2</v>
      </c>
      <c r="U141" s="111">
        <v>796637700</v>
      </c>
      <c r="V141" s="126">
        <f t="shared" ref="V141:V153" si="19">U141-N141</f>
        <v>796637700</v>
      </c>
      <c r="X141" s="126">
        <v>37321501</v>
      </c>
      <c r="Y141" s="126">
        <f t="shared" ref="Y141:Y153" si="20">X141-H141</f>
        <v>37321501</v>
      </c>
    </row>
    <row r="142" spans="1:25" s="111" customFormat="1" ht="42.75" customHeight="1">
      <c r="A142" s="61"/>
      <c r="B142" s="61" t="s">
        <v>336</v>
      </c>
      <c r="C142" s="345" t="s">
        <v>490</v>
      </c>
      <c r="D142" s="346"/>
      <c r="E142" s="64">
        <v>0</v>
      </c>
      <c r="F142" s="64"/>
      <c r="G142" s="64">
        <f>'درآمد ناشی از تغییر قیمت اوراق '!K132</f>
        <v>4173979934</v>
      </c>
      <c r="H142" s="64">
        <f>'درآمد ناشی ازفروش'!K127</f>
        <v>0</v>
      </c>
      <c r="I142" s="347"/>
      <c r="J142" s="348">
        <f t="shared" si="16"/>
        <v>4173979934</v>
      </c>
      <c r="K142" s="349"/>
      <c r="L142" s="350">
        <f t="shared" si="17"/>
        <v>4.7976529378397541E-3</v>
      </c>
      <c r="M142" s="350"/>
      <c r="N142" s="64">
        <v>0</v>
      </c>
      <c r="O142" s="64"/>
      <c r="P142" s="64">
        <f>'درآمد ناشی از تغییر قیمت اوراق '!R131</f>
        <v>892858979</v>
      </c>
      <c r="Q142" s="64">
        <v>0</v>
      </c>
      <c r="R142" s="351">
        <f t="shared" si="18"/>
        <v>892858979</v>
      </c>
      <c r="S142" s="101"/>
      <c r="T142" s="350">
        <f>R142/درآمدها!$J$4</f>
        <v>-2.5537635073312475E-3</v>
      </c>
      <c r="U142" s="111">
        <v>140897504</v>
      </c>
      <c r="V142" s="126">
        <f t="shared" si="19"/>
        <v>140897504</v>
      </c>
      <c r="X142" s="126">
        <v>271600928</v>
      </c>
      <c r="Y142" s="126">
        <f t="shared" si="20"/>
        <v>271600928</v>
      </c>
    </row>
    <row r="143" spans="1:25" s="111" customFormat="1" ht="42.75" customHeight="1">
      <c r="A143" s="61"/>
      <c r="B143" s="61" t="s">
        <v>337</v>
      </c>
      <c r="C143" s="345" t="s">
        <v>491</v>
      </c>
      <c r="D143" s="346"/>
      <c r="E143" s="64">
        <v>0</v>
      </c>
      <c r="F143" s="64"/>
      <c r="G143" s="64">
        <f>'درآمد ناشی از تغییر قیمت اوراق '!K133</f>
        <v>3167005150</v>
      </c>
      <c r="H143" s="64">
        <v>0</v>
      </c>
      <c r="I143" s="347"/>
      <c r="J143" s="348">
        <f t="shared" si="16"/>
        <v>3167005150</v>
      </c>
      <c r="K143" s="349"/>
      <c r="L143" s="350">
        <f t="shared" si="17"/>
        <v>3.6402167241590603E-3</v>
      </c>
      <c r="M143" s="350"/>
      <c r="N143" s="64">
        <v>0</v>
      </c>
      <c r="O143" s="64"/>
      <c r="P143" s="64">
        <f>'درآمد ناشی از تغییر قیمت اوراق '!R132</f>
        <v>-2943540551</v>
      </c>
      <c r="Q143" s="64">
        <f>'درآمد ناشی ازفروش'!S127</f>
        <v>-522428407</v>
      </c>
      <c r="R143" s="351">
        <f t="shared" si="18"/>
        <v>-3465968958</v>
      </c>
      <c r="S143" s="101"/>
      <c r="T143" s="350">
        <f>R143/درآمدها!$J$4</f>
        <v>9.9133964608797524E-3</v>
      </c>
      <c r="U143" s="111">
        <v>3650092388</v>
      </c>
      <c r="V143" s="126">
        <f t="shared" si="19"/>
        <v>3650092388</v>
      </c>
      <c r="X143" s="126">
        <v>330593720</v>
      </c>
      <c r="Y143" s="126">
        <f t="shared" si="20"/>
        <v>330593720</v>
      </c>
    </row>
    <row r="144" spans="1:25" s="111" customFormat="1" ht="42.75" customHeight="1">
      <c r="A144" s="61"/>
      <c r="B144" s="61" t="s">
        <v>338</v>
      </c>
      <c r="C144" s="345" t="s">
        <v>102</v>
      </c>
      <c r="D144" s="346"/>
      <c r="E144" s="64">
        <f>'درآمد سود سهام'!N53</f>
        <v>0</v>
      </c>
      <c r="F144" s="64"/>
      <c r="G144" s="64">
        <f>'درآمد ناشی از تغییر قیمت اوراق '!K134</f>
        <v>10205374464</v>
      </c>
      <c r="H144" s="64">
        <f>'درآمد ناشی ازفروش'!K129</f>
        <v>0</v>
      </c>
      <c r="I144" s="347"/>
      <c r="J144" s="348">
        <f t="shared" si="16"/>
        <v>10205374464</v>
      </c>
      <c r="K144" s="349"/>
      <c r="L144" s="350">
        <f t="shared" si="17"/>
        <v>1.1730253990953758E-2</v>
      </c>
      <c r="M144" s="350"/>
      <c r="N144" s="64">
        <v>0</v>
      </c>
      <c r="O144" s="64"/>
      <c r="P144" s="64">
        <f>'درآمد ناشی از تغییر قیمت اوراق '!R133</f>
        <v>-5031095855</v>
      </c>
      <c r="Q144" s="64">
        <f>'درآمد ناشی ازفروش'!S128</f>
        <v>-6080866827</v>
      </c>
      <c r="R144" s="351">
        <f t="shared" si="18"/>
        <v>-11111962682</v>
      </c>
      <c r="S144" s="101"/>
      <c r="T144" s="350">
        <f>R144/درآمدها!$J$4</f>
        <v>3.1782538407017863E-2</v>
      </c>
      <c r="U144" s="111">
        <v>27637200</v>
      </c>
      <c r="V144" s="126">
        <f t="shared" si="19"/>
        <v>27637200</v>
      </c>
      <c r="X144" s="126">
        <v>178106691</v>
      </c>
      <c r="Y144" s="126">
        <f t="shared" si="20"/>
        <v>178106691</v>
      </c>
    </row>
    <row r="145" spans="1:25" s="111" customFormat="1" ht="42.75" customHeight="1">
      <c r="A145" s="61"/>
      <c r="B145" s="61" t="s">
        <v>339</v>
      </c>
      <c r="C145" s="345" t="s">
        <v>104</v>
      </c>
      <c r="D145" s="346"/>
      <c r="E145" s="64">
        <v>0</v>
      </c>
      <c r="F145" s="64"/>
      <c r="G145" s="64">
        <f>'درآمد ناشی از تغییر قیمت اوراق '!K135</f>
        <v>25352014162</v>
      </c>
      <c r="H145" s="64">
        <f>'درآمد ناشی ازفروش'!K128</f>
        <v>-4738573117</v>
      </c>
      <c r="I145" s="347"/>
      <c r="J145" s="348">
        <f t="shared" si="16"/>
        <v>20613441045</v>
      </c>
      <c r="K145" s="349"/>
      <c r="L145" s="350">
        <f t="shared" si="17"/>
        <v>2.3693486205564211E-2</v>
      </c>
      <c r="M145" s="350"/>
      <c r="N145" s="64">
        <f>'درآمد سود سهام'!T53</f>
        <v>17484813705</v>
      </c>
      <c r="O145" s="64"/>
      <c r="P145" s="64">
        <f>'درآمد ناشی از تغییر قیمت اوراق '!R134</f>
        <v>-2395681422</v>
      </c>
      <c r="Q145" s="64">
        <f>'درآمد ناشی ازفروش'!S129</f>
        <v>-2223057255</v>
      </c>
      <c r="R145" s="351">
        <f t="shared" si="18"/>
        <v>12866075028</v>
      </c>
      <c r="S145" s="101"/>
      <c r="T145" s="350">
        <f>R145/درآمدها!$J$4</f>
        <v>-3.6799666758004633E-2</v>
      </c>
      <c r="U145" s="111">
        <v>217167060</v>
      </c>
      <c r="V145" s="126">
        <f t="shared" si="19"/>
        <v>-17267646645</v>
      </c>
      <c r="X145" s="126">
        <v>210238777</v>
      </c>
      <c r="Y145" s="126">
        <f t="shared" si="20"/>
        <v>4948811894</v>
      </c>
    </row>
    <row r="146" spans="1:25" s="111" customFormat="1" ht="42.75" customHeight="1">
      <c r="A146" s="61"/>
      <c r="B146" s="61" t="s">
        <v>340</v>
      </c>
      <c r="C146" s="345" t="s">
        <v>492</v>
      </c>
      <c r="D146" s="346"/>
      <c r="E146" s="64">
        <v>0</v>
      </c>
      <c r="F146" s="64"/>
      <c r="G146" s="64">
        <f>'درآمد ناشی از تغییر قیمت اوراق '!K136</f>
        <v>7341447288</v>
      </c>
      <c r="H146" s="64">
        <v>0</v>
      </c>
      <c r="I146" s="347"/>
      <c r="J146" s="348">
        <f t="shared" si="16"/>
        <v>7341447288</v>
      </c>
      <c r="K146" s="349"/>
      <c r="L146" s="350">
        <f t="shared" si="17"/>
        <v>8.4384009281796638E-3</v>
      </c>
      <c r="M146" s="350"/>
      <c r="N146" s="64">
        <v>0</v>
      </c>
      <c r="O146" s="64"/>
      <c r="P146" s="64">
        <f>'درآمد ناشی از تغییر قیمت اوراق '!R135</f>
        <v>-26031382043</v>
      </c>
      <c r="Q146" s="64">
        <f>'درآمد ناشی ازفروش'!S130</f>
        <v>185226985</v>
      </c>
      <c r="R146" s="351">
        <f t="shared" si="18"/>
        <v>-25846155058</v>
      </c>
      <c r="S146" s="101"/>
      <c r="T146" s="350">
        <f>R146/درآمدها!$J$4</f>
        <v>7.3925411676848171E-2</v>
      </c>
      <c r="U146" s="111">
        <v>0</v>
      </c>
      <c r="V146" s="126">
        <f t="shared" si="19"/>
        <v>0</v>
      </c>
      <c r="X146" s="126">
        <v>10649004</v>
      </c>
      <c r="Y146" s="126">
        <f t="shared" si="20"/>
        <v>10649004</v>
      </c>
    </row>
    <row r="147" spans="1:25" s="111" customFormat="1" ht="42.75" customHeight="1">
      <c r="A147" s="61"/>
      <c r="B147" s="61" t="s">
        <v>341</v>
      </c>
      <c r="C147" s="345" t="s">
        <v>179</v>
      </c>
      <c r="D147" s="346"/>
      <c r="E147" s="64">
        <v>0</v>
      </c>
      <c r="F147" s="64"/>
      <c r="G147" s="64">
        <f>'درآمد ناشی از تغییر قیمت اوراق '!K137</f>
        <v>16279242788</v>
      </c>
      <c r="H147" s="64">
        <f>'درآمد ناشی ازفروش'!K132</f>
        <v>0</v>
      </c>
      <c r="I147" s="347"/>
      <c r="J147" s="348">
        <f t="shared" si="16"/>
        <v>16279242788</v>
      </c>
      <c r="K147" s="349"/>
      <c r="L147" s="350">
        <f t="shared" si="17"/>
        <v>1.8711675241047009E-2</v>
      </c>
      <c r="M147" s="350"/>
      <c r="N147" s="64">
        <v>0</v>
      </c>
      <c r="O147" s="64"/>
      <c r="P147" s="64">
        <f>'درآمد ناشی از تغییر قیمت اوراق '!R136</f>
        <v>6834154206</v>
      </c>
      <c r="Q147" s="64">
        <f>'درآمد ناشی ازفروش'!S131</f>
        <v>-794529391</v>
      </c>
      <c r="R147" s="351">
        <f t="shared" si="18"/>
        <v>6039624815</v>
      </c>
      <c r="S147" s="101"/>
      <c r="T147" s="350">
        <f>R147/درآمدها!$J$4</f>
        <v>-1.7274590739731178E-2</v>
      </c>
      <c r="U147" s="111">
        <v>710100000</v>
      </c>
      <c r="V147" s="126">
        <f t="shared" si="19"/>
        <v>710100000</v>
      </c>
      <c r="X147" s="126">
        <v>59588484</v>
      </c>
      <c r="Y147" s="126">
        <f t="shared" si="20"/>
        <v>59588484</v>
      </c>
    </row>
    <row r="148" spans="1:25" s="111" customFormat="1" ht="42.75" customHeight="1">
      <c r="A148" s="61"/>
      <c r="B148" s="61" t="s">
        <v>342</v>
      </c>
      <c r="C148" s="345" t="s">
        <v>181</v>
      </c>
      <c r="D148" s="346"/>
      <c r="E148" s="64">
        <f>'درآمد سود سهام'!N55</f>
        <v>0</v>
      </c>
      <c r="F148" s="64"/>
      <c r="G148" s="64">
        <f>'درآمد ناشی از تغییر قیمت اوراق '!K138</f>
        <v>1825827168</v>
      </c>
      <c r="H148" s="64">
        <f>'درآمد ناشی ازفروش'!K133</f>
        <v>0</v>
      </c>
      <c r="I148" s="347"/>
      <c r="J148" s="348">
        <f t="shared" si="16"/>
        <v>1825827168</v>
      </c>
      <c r="K148" s="349"/>
      <c r="L148" s="350">
        <f t="shared" si="17"/>
        <v>2.0986409170751031E-3</v>
      </c>
      <c r="M148" s="350"/>
      <c r="N148" s="64">
        <v>0</v>
      </c>
      <c r="O148" s="64"/>
      <c r="P148" s="64">
        <f>'درآمد ناشی از تغییر قیمت اوراق '!R137</f>
        <v>-2003006162</v>
      </c>
      <c r="Q148" s="64">
        <f>'درآمد ناشی ازفروش'!S132</f>
        <v>-22116540</v>
      </c>
      <c r="R148" s="351">
        <f t="shared" si="18"/>
        <v>-2025122702</v>
      </c>
      <c r="S148" s="101"/>
      <c r="T148" s="350">
        <f>R148/درآمدها!$J$4</f>
        <v>5.792274677046903E-3</v>
      </c>
      <c r="U148" s="111">
        <v>2138603550</v>
      </c>
      <c r="V148" s="126">
        <f t="shared" si="19"/>
        <v>2138603550</v>
      </c>
      <c r="X148" s="126">
        <v>336472080</v>
      </c>
      <c r="Y148" s="126">
        <f t="shared" si="20"/>
        <v>336472080</v>
      </c>
    </row>
    <row r="149" spans="1:25" s="111" customFormat="1" ht="42.75" customHeight="1">
      <c r="A149" s="61"/>
      <c r="B149" s="61" t="s">
        <v>343</v>
      </c>
      <c r="C149" s="345" t="s">
        <v>436</v>
      </c>
      <c r="D149" s="346"/>
      <c r="E149" s="64">
        <f>'درآمد سود سهام'!N54</f>
        <v>0</v>
      </c>
      <c r="F149" s="64"/>
      <c r="G149" s="64">
        <f>'درآمد ناشی از تغییر قیمت اوراق '!K139</f>
        <v>3040229338</v>
      </c>
      <c r="H149" s="64">
        <f>'درآمد ناشی ازفروش'!K134</f>
        <v>0</v>
      </c>
      <c r="I149" s="347"/>
      <c r="J149" s="348">
        <f t="shared" si="16"/>
        <v>3040229338</v>
      </c>
      <c r="K149" s="349"/>
      <c r="L149" s="350">
        <f t="shared" si="17"/>
        <v>3.4944981638146779E-3</v>
      </c>
      <c r="M149" s="350"/>
      <c r="N149" s="64">
        <v>0</v>
      </c>
      <c r="O149" s="64"/>
      <c r="P149" s="64">
        <f>'درآمد ناشی از تغییر قیمت اوراق '!R138</f>
        <v>1966957202</v>
      </c>
      <c r="Q149" s="64">
        <f>'درآمد ناشی ازفروش'!S133</f>
        <v>-48003404</v>
      </c>
      <c r="R149" s="351">
        <f t="shared" si="18"/>
        <v>1918953798</v>
      </c>
      <c r="S149" s="101"/>
      <c r="T149" s="350">
        <f>R149/درآمدها!$J$4</f>
        <v>-5.4886093961620981E-3</v>
      </c>
      <c r="U149" s="111">
        <v>0</v>
      </c>
      <c r="V149" s="126">
        <f t="shared" si="19"/>
        <v>0</v>
      </c>
      <c r="X149" s="126">
        <v>70635049</v>
      </c>
      <c r="Y149" s="126">
        <f t="shared" si="20"/>
        <v>70635049</v>
      </c>
    </row>
    <row r="150" spans="1:25" s="111" customFormat="1" ht="42.75" customHeight="1">
      <c r="A150" s="61"/>
      <c r="B150" s="61" t="s">
        <v>344</v>
      </c>
      <c r="C150" s="345" t="s">
        <v>493</v>
      </c>
      <c r="D150" s="346"/>
      <c r="E150" s="64">
        <v>0</v>
      </c>
      <c r="F150" s="64"/>
      <c r="G150" s="64">
        <f>'درآمد ناشی از تغییر قیمت اوراق '!K140</f>
        <v>3179315784</v>
      </c>
      <c r="H150" s="64">
        <f>'درآمد ناشی ازفروش'!K135</f>
        <v>0</v>
      </c>
      <c r="I150" s="347"/>
      <c r="J150" s="348">
        <f t="shared" si="16"/>
        <v>3179315784</v>
      </c>
      <c r="K150" s="349"/>
      <c r="L150" s="350">
        <f t="shared" si="17"/>
        <v>3.6543668040134617E-3</v>
      </c>
      <c r="M150" s="350"/>
      <c r="N150" s="64">
        <f>'درآمد سود سهام'!T54</f>
        <v>2174389014</v>
      </c>
      <c r="O150" s="64"/>
      <c r="P150" s="64">
        <f>'درآمد ناشی از تغییر قیمت اوراق '!R139</f>
        <v>3419397929</v>
      </c>
      <c r="Q150" s="64">
        <f>'درآمد ناشی ازفروش'!S134</f>
        <v>-215062844</v>
      </c>
      <c r="R150" s="351">
        <f t="shared" si="18"/>
        <v>5378724099</v>
      </c>
      <c r="S150" s="101"/>
      <c r="T150" s="350">
        <f>R150/درآمدها!$J$4</f>
        <v>-1.5384276400976131E-2</v>
      </c>
      <c r="U150" s="111">
        <v>0</v>
      </c>
      <c r="V150" s="126">
        <f t="shared" si="19"/>
        <v>-2174389014</v>
      </c>
      <c r="X150" s="126">
        <v>188400443</v>
      </c>
      <c r="Y150" s="126">
        <f t="shared" si="20"/>
        <v>188400443</v>
      </c>
    </row>
    <row r="151" spans="1:25" s="111" customFormat="1" ht="42.75" customHeight="1">
      <c r="A151" s="61"/>
      <c r="B151" s="61" t="s">
        <v>345</v>
      </c>
      <c r="C151" s="345" t="s">
        <v>437</v>
      </c>
      <c r="D151" s="346"/>
      <c r="E151" s="64">
        <v>0</v>
      </c>
      <c r="F151" s="64"/>
      <c r="G151" s="64">
        <f>'درآمد ناشی از تغییر قیمت اوراق '!K141</f>
        <v>245526404</v>
      </c>
      <c r="H151" s="64">
        <f>'درآمد ناشی ازفروش'!K136</f>
        <v>0</v>
      </c>
      <c r="I151" s="347"/>
      <c r="J151" s="348">
        <f t="shared" si="16"/>
        <v>245526404</v>
      </c>
      <c r="K151" s="349"/>
      <c r="L151" s="350">
        <f t="shared" si="17"/>
        <v>2.8221277823417307E-4</v>
      </c>
      <c r="M151" s="350"/>
      <c r="N151" s="64">
        <v>0</v>
      </c>
      <c r="O151" s="64"/>
      <c r="P151" s="64">
        <f>'درآمد ناشی از تغییر قیمت اوراق '!R140</f>
        <v>-2489775961</v>
      </c>
      <c r="Q151" s="64">
        <f>'درآمد ناشی ازفروش'!S135</f>
        <v>699152731</v>
      </c>
      <c r="R151" s="351">
        <f t="shared" si="18"/>
        <v>-1790623230</v>
      </c>
      <c r="S151" s="101"/>
      <c r="T151" s="350">
        <f>R151/درآمدها!$J$4</f>
        <v>5.1215571189922558E-3</v>
      </c>
      <c r="U151" s="111">
        <v>0</v>
      </c>
      <c r="V151" s="126">
        <f t="shared" si="19"/>
        <v>0</v>
      </c>
      <c r="X151" s="126">
        <v>80556118</v>
      </c>
      <c r="Y151" s="126">
        <f t="shared" si="20"/>
        <v>80556118</v>
      </c>
    </row>
    <row r="152" spans="1:25" s="111" customFormat="1" ht="42.75" customHeight="1">
      <c r="A152" s="61"/>
      <c r="B152" s="61" t="s">
        <v>346</v>
      </c>
      <c r="C152" s="345" t="s">
        <v>207</v>
      </c>
      <c r="D152" s="346"/>
      <c r="E152" s="64">
        <v>0</v>
      </c>
      <c r="F152" s="64"/>
      <c r="G152" s="64">
        <f>'درآمد ناشی از تغییر قیمت اوراق '!K142</f>
        <v>1927192649</v>
      </c>
      <c r="H152" s="64">
        <f>'درآمد ناشی ازفروش'!K137</f>
        <v>0</v>
      </c>
      <c r="I152" s="347"/>
      <c r="J152" s="348">
        <f t="shared" si="16"/>
        <v>1927192649</v>
      </c>
      <c r="K152" s="349"/>
      <c r="L152" s="350">
        <f t="shared" si="17"/>
        <v>2.2151523534990783E-3</v>
      </c>
      <c r="M152" s="350"/>
      <c r="N152" s="64">
        <v>0</v>
      </c>
      <c r="O152" s="64"/>
      <c r="P152" s="64">
        <f>'درآمد ناشی از تغییر قیمت اوراق '!R141</f>
        <v>22941784605</v>
      </c>
      <c r="Q152" s="64">
        <f>'درآمد ناشی ازفروش'!S136</f>
        <v>50196734</v>
      </c>
      <c r="R152" s="351">
        <f t="shared" si="18"/>
        <v>22991981339</v>
      </c>
      <c r="S152" s="101"/>
      <c r="T152" s="350">
        <f>R152/درآمدها!$J$4</f>
        <v>-6.5761877615366657E-2</v>
      </c>
      <c r="U152" s="111">
        <v>958411300</v>
      </c>
      <c r="V152" s="126">
        <f t="shared" si="19"/>
        <v>958411300</v>
      </c>
      <c r="X152" s="126">
        <v>149464785</v>
      </c>
      <c r="Y152" s="126">
        <f t="shared" si="20"/>
        <v>149464785</v>
      </c>
    </row>
    <row r="153" spans="1:25" s="111" customFormat="1" ht="42.75" customHeight="1">
      <c r="A153" s="61"/>
      <c r="B153" s="61" t="s">
        <v>347</v>
      </c>
      <c r="C153" s="345" t="s">
        <v>438</v>
      </c>
      <c r="D153" s="346"/>
      <c r="E153" s="64">
        <v>0</v>
      </c>
      <c r="F153" s="64"/>
      <c r="G153" s="64">
        <f>'درآمد ناشی از تغییر قیمت اوراق '!K143</f>
        <v>840523746</v>
      </c>
      <c r="H153" s="64">
        <f>'درآمد ناشی ازفروش'!K138</f>
        <v>0</v>
      </c>
      <c r="I153" s="347"/>
      <c r="J153" s="348">
        <f t="shared" si="16"/>
        <v>840523746</v>
      </c>
      <c r="K153" s="349"/>
      <c r="L153" s="350">
        <f t="shared" si="17"/>
        <v>9.6611418432395737E-4</v>
      </c>
      <c r="M153" s="350"/>
      <c r="N153" s="64">
        <v>0</v>
      </c>
      <c r="O153" s="64"/>
      <c r="P153" s="64">
        <f>'درآمد ناشی از تغییر قیمت اوراق '!R142</f>
        <v>-293317668</v>
      </c>
      <c r="Q153" s="64">
        <f>'درآمد ناشی ازفروش'!S137</f>
        <v>-176140602</v>
      </c>
      <c r="R153" s="351">
        <f t="shared" si="18"/>
        <v>-469458270</v>
      </c>
      <c r="S153" s="101"/>
      <c r="T153" s="350">
        <f>R153/درآمدها!$J$4</f>
        <v>1.3427488845815367E-3</v>
      </c>
      <c r="U153" s="111">
        <v>42142000</v>
      </c>
      <c r="V153" s="126">
        <f t="shared" si="19"/>
        <v>42142000</v>
      </c>
      <c r="X153" s="126">
        <v>79038030</v>
      </c>
      <c r="Y153" s="126">
        <f t="shared" si="20"/>
        <v>79038030</v>
      </c>
    </row>
    <row r="154" spans="1:25" s="111" customFormat="1" ht="42.75" customHeight="1">
      <c r="A154" s="61"/>
      <c r="B154" s="61"/>
      <c r="C154" s="345" t="s">
        <v>510</v>
      </c>
      <c r="D154" s="346"/>
      <c r="E154" s="64">
        <v>0</v>
      </c>
      <c r="F154" s="64"/>
      <c r="G154" s="64">
        <f>'درآمد ناشی از تغییر قیمت اوراق '!K144</f>
        <v>-137069759</v>
      </c>
      <c r="H154" s="64">
        <f>'درآمد ناشی ازفروش'!K139</f>
        <v>0</v>
      </c>
      <c r="I154" s="347"/>
      <c r="J154" s="348">
        <f t="shared" si="16"/>
        <v>-137069759</v>
      </c>
      <c r="K154" s="349"/>
      <c r="L154" s="350">
        <f t="shared" si="17"/>
        <v>-1.5755062131435178E-4</v>
      </c>
      <c r="M154" s="350"/>
      <c r="N154" s="64">
        <v>0</v>
      </c>
      <c r="O154" s="64"/>
      <c r="P154" s="64">
        <f>'درآمد ناشی از تغییر قیمت اوراق '!R143</f>
        <v>-11017651717</v>
      </c>
      <c r="Q154" s="64">
        <f>'درآمد ناشی ازفروش'!S138</f>
        <v>823462</v>
      </c>
      <c r="R154" s="351">
        <f t="shared" si="18"/>
        <v>-11016828255</v>
      </c>
      <c r="S154" s="101"/>
      <c r="T154" s="350">
        <f>R154/درآمدها!$J$4</f>
        <v>3.1510434039275968E-2</v>
      </c>
      <c r="V154" s="126"/>
      <c r="X154" s="126"/>
      <c r="Y154" s="126"/>
    </row>
    <row r="155" spans="1:25" s="111" customFormat="1" ht="42.75" customHeight="1">
      <c r="A155" s="61"/>
      <c r="B155" s="61" t="s">
        <v>348</v>
      </c>
      <c r="C155" s="345" t="s">
        <v>221</v>
      </c>
      <c r="D155" s="346"/>
      <c r="E155" s="64">
        <v>0</v>
      </c>
      <c r="F155" s="64"/>
      <c r="G155" s="64">
        <f>'درآمد ناشی از تغییر قیمت اوراق '!K145</f>
        <v>85022845</v>
      </c>
      <c r="H155" s="64">
        <v>0</v>
      </c>
      <c r="I155" s="347"/>
      <c r="J155" s="348">
        <f t="shared" si="16"/>
        <v>85022845</v>
      </c>
      <c r="K155" s="349"/>
      <c r="L155" s="350">
        <f t="shared" si="17"/>
        <v>9.7726895803937531E-5</v>
      </c>
      <c r="M155" s="350"/>
      <c r="N155" s="64">
        <f>'درآمد سود سهام'!T90</f>
        <v>0</v>
      </c>
      <c r="O155" s="64"/>
      <c r="P155" s="64">
        <f>'درآمد ناشی از تغییر قیمت اوراق '!R144</f>
        <v>537375851</v>
      </c>
      <c r="Q155" s="64">
        <f>'درآمد ناشی ازفروش'!S139</f>
        <v>187408668</v>
      </c>
      <c r="R155" s="351">
        <f t="shared" si="18"/>
        <v>724784519</v>
      </c>
      <c r="S155" s="101"/>
      <c r="T155" s="350">
        <f>R155/درآمدها!$J$4</f>
        <v>-2.0730353827811267E-3</v>
      </c>
      <c r="U155" s="111">
        <v>0</v>
      </c>
      <c r="V155" s="126">
        <f t="shared" ref="V155:V161" si="21">U155-N155</f>
        <v>0</v>
      </c>
      <c r="X155" s="126">
        <v>159831849</v>
      </c>
      <c r="Y155" s="126">
        <f t="shared" ref="Y155:Y161" si="22">X155-H155</f>
        <v>159831849</v>
      </c>
    </row>
    <row r="156" spans="1:25" s="111" customFormat="1" ht="42.75" customHeight="1">
      <c r="A156" s="61"/>
      <c r="B156" s="61" t="s">
        <v>349</v>
      </c>
      <c r="C156" s="345" t="s">
        <v>209</v>
      </c>
      <c r="D156" s="346"/>
      <c r="E156" s="64">
        <v>0</v>
      </c>
      <c r="F156" s="64"/>
      <c r="G156" s="64">
        <f>'درآمد ناشی از تغییر قیمت اوراق '!K146</f>
        <v>1948986971</v>
      </c>
      <c r="H156" s="64">
        <f>'درآمد ناشی ازفروش'!K141</f>
        <v>0</v>
      </c>
      <c r="I156" s="347"/>
      <c r="J156" s="348">
        <f t="shared" si="16"/>
        <v>1948986971</v>
      </c>
      <c r="K156" s="349"/>
      <c r="L156" s="350">
        <f t="shared" si="17"/>
        <v>2.2402031670211557E-3</v>
      </c>
      <c r="M156" s="350"/>
      <c r="N156" s="64">
        <f>'درآمد سود سهام'!T91</f>
        <v>0</v>
      </c>
      <c r="O156" s="64"/>
      <c r="P156" s="64">
        <f>'درآمد ناشی از تغییر قیمت اوراق '!R145</f>
        <v>-2646529459</v>
      </c>
      <c r="Q156" s="64">
        <f>'درآمد ناشی ازفروش'!S140</f>
        <v>628768603</v>
      </c>
      <c r="R156" s="351">
        <f t="shared" si="18"/>
        <v>-2017760856</v>
      </c>
      <c r="S156" s="101"/>
      <c r="T156" s="350">
        <f>R156/درآمدها!$J$4</f>
        <v>5.7712182570482497E-3</v>
      </c>
      <c r="U156" s="111">
        <v>0</v>
      </c>
      <c r="V156" s="126">
        <f t="shared" si="21"/>
        <v>0</v>
      </c>
      <c r="X156" s="126">
        <v>81123003</v>
      </c>
      <c r="Y156" s="126">
        <f t="shared" si="22"/>
        <v>81123003</v>
      </c>
    </row>
    <row r="157" spans="1:25" s="111" customFormat="1" ht="42.75" customHeight="1">
      <c r="A157" s="61"/>
      <c r="B157" s="61" t="s">
        <v>350</v>
      </c>
      <c r="C157" s="345" t="s">
        <v>188</v>
      </c>
      <c r="D157" s="346"/>
      <c r="E157" s="64">
        <v>0</v>
      </c>
      <c r="F157" s="64"/>
      <c r="G157" s="64">
        <f>'درآمد ناشی از تغییر قیمت اوراق '!K147</f>
        <v>6371489889</v>
      </c>
      <c r="H157" s="64">
        <f>'درآمد ناشی ازفروش'!K140</f>
        <v>880376935</v>
      </c>
      <c r="I157" s="347"/>
      <c r="J157" s="348">
        <f t="shared" si="16"/>
        <v>7251866824</v>
      </c>
      <c r="K157" s="349"/>
      <c r="L157" s="350">
        <f t="shared" si="17"/>
        <v>8.3354354173055412E-3</v>
      </c>
      <c r="M157" s="350"/>
      <c r="N157" s="64">
        <v>0</v>
      </c>
      <c r="O157" s="64"/>
      <c r="P157" s="64">
        <f>'درآمد ناشی از تغییر قیمت اوراق '!R146</f>
        <v>316780624</v>
      </c>
      <c r="Q157" s="64">
        <f>'درآمد ناشی ازفروش'!S141</f>
        <v>98232119</v>
      </c>
      <c r="R157" s="351">
        <f t="shared" si="18"/>
        <v>415012743</v>
      </c>
      <c r="S157" s="101"/>
      <c r="T157" s="350">
        <f>R157/درآمدها!$J$4</f>
        <v>-1.1870232848392977E-3</v>
      </c>
      <c r="U157" s="111">
        <v>0</v>
      </c>
      <c r="V157" s="126">
        <f t="shared" si="21"/>
        <v>0</v>
      </c>
      <c r="X157" s="126">
        <v>273434156</v>
      </c>
      <c r="Y157" s="126">
        <f t="shared" si="22"/>
        <v>-606942779</v>
      </c>
    </row>
    <row r="158" spans="1:25" s="111" customFormat="1" ht="42.75" customHeight="1">
      <c r="A158" s="61"/>
      <c r="B158" s="61" t="s">
        <v>351</v>
      </c>
      <c r="C158" s="345" t="s">
        <v>511</v>
      </c>
      <c r="D158" s="346"/>
      <c r="E158" s="64">
        <f>'درآمد سود سهام'!N55</f>
        <v>0</v>
      </c>
      <c r="F158" s="64"/>
      <c r="G158" s="64">
        <f>'درآمد ناشی از تغییر قیمت اوراق '!K148</f>
        <v>0</v>
      </c>
      <c r="H158" s="64">
        <f>'درآمد ناشی ازفروش'!K143</f>
        <v>0</v>
      </c>
      <c r="I158" s="347"/>
      <c r="J158" s="348">
        <f t="shared" si="16"/>
        <v>0</v>
      </c>
      <c r="K158" s="349"/>
      <c r="L158" s="350">
        <f t="shared" si="17"/>
        <v>0</v>
      </c>
      <c r="M158" s="350"/>
      <c r="N158" s="64">
        <v>0</v>
      </c>
      <c r="O158" s="64"/>
      <c r="P158" s="64">
        <f>'درآمد ناشی از تغییر قیمت اوراق '!R147</f>
        <v>3904213123</v>
      </c>
      <c r="Q158" s="64">
        <v>0</v>
      </c>
      <c r="R158" s="351">
        <f t="shared" si="18"/>
        <v>3904213123</v>
      </c>
      <c r="S158" s="101"/>
      <c r="T158" s="350">
        <f>R158/درآمدها!$J$4</f>
        <v>-1.1166866473726935E-2</v>
      </c>
      <c r="U158" s="111">
        <v>89103885</v>
      </c>
      <c r="V158" s="126">
        <f t="shared" si="21"/>
        <v>89103885</v>
      </c>
      <c r="X158" s="126">
        <v>-52562770</v>
      </c>
      <c r="Y158" s="126">
        <f t="shared" si="22"/>
        <v>-52562770</v>
      </c>
    </row>
    <row r="159" spans="1:25" s="111" customFormat="1" ht="42.75" customHeight="1">
      <c r="A159" s="61"/>
      <c r="B159" s="61" t="s">
        <v>469</v>
      </c>
      <c r="C159" s="345" t="s">
        <v>157</v>
      </c>
      <c r="D159" s="346"/>
      <c r="E159" s="64">
        <v>0</v>
      </c>
      <c r="F159" s="64"/>
      <c r="G159" s="64">
        <f>'درآمد ناشی از تغییر قیمت اوراق '!K149</f>
        <v>2765586379</v>
      </c>
      <c r="H159" s="64">
        <f>'درآمد ناشی ازفروش'!K144</f>
        <v>0</v>
      </c>
      <c r="I159" s="347"/>
      <c r="J159" s="348">
        <f t="shared" si="16"/>
        <v>2765586379</v>
      </c>
      <c r="K159" s="349"/>
      <c r="L159" s="350">
        <f t="shared" si="17"/>
        <v>3.1788182564029925E-3</v>
      </c>
      <c r="M159" s="350"/>
      <c r="N159" s="64">
        <f>'درآمد سود سهام'!T55</f>
        <v>4985121100</v>
      </c>
      <c r="O159" s="64"/>
      <c r="P159" s="64">
        <f>'درآمد ناشی از تغییر قیمت اوراق '!R148</f>
        <v>-13735529712</v>
      </c>
      <c r="Q159" s="64">
        <f>'درآمد ناشی ازفروش'!S142</f>
        <v>-246863740</v>
      </c>
      <c r="R159" s="351">
        <f t="shared" si="18"/>
        <v>-8997272352</v>
      </c>
      <c r="S159" s="101"/>
      <c r="T159" s="350">
        <f>R159/درآمدها!$J$4</f>
        <v>2.5734081572200865E-2</v>
      </c>
      <c r="U159" s="111">
        <v>1264760320</v>
      </c>
      <c r="V159" s="126">
        <f t="shared" si="21"/>
        <v>-3720360780</v>
      </c>
      <c r="X159" s="126">
        <v>5635765052</v>
      </c>
      <c r="Y159" s="126">
        <f t="shared" si="22"/>
        <v>5635765052</v>
      </c>
    </row>
    <row r="160" spans="1:25" s="111" customFormat="1" ht="49.5" customHeight="1">
      <c r="A160" s="61"/>
      <c r="B160" s="61" t="s">
        <v>352</v>
      </c>
      <c r="C160" s="345" t="s">
        <v>162</v>
      </c>
      <c r="D160" s="346"/>
      <c r="E160" s="64">
        <v>0</v>
      </c>
      <c r="F160" s="64"/>
      <c r="G160" s="64">
        <f>'درآمد ناشی از تغییر قیمت اوراق '!K150</f>
        <v>11881027502</v>
      </c>
      <c r="H160" s="64">
        <f>'درآمد ناشی ازفروش'!K145</f>
        <v>0</v>
      </c>
      <c r="I160" s="347"/>
      <c r="J160" s="348">
        <f t="shared" si="16"/>
        <v>11881027502</v>
      </c>
      <c r="K160" s="349"/>
      <c r="L160" s="350">
        <f t="shared" si="17"/>
        <v>1.3656281870262871E-2</v>
      </c>
      <c r="M160" s="350"/>
      <c r="N160" s="64">
        <v>0</v>
      </c>
      <c r="O160" s="64"/>
      <c r="P160" s="64">
        <f>'درآمد ناشی از تغییر قیمت اوراق '!R149</f>
        <v>-4621674095</v>
      </c>
      <c r="Q160" s="64">
        <f>'درآمد ناشی ازفروش'!S143</f>
        <v>207658690</v>
      </c>
      <c r="R160" s="351">
        <f t="shared" si="18"/>
        <v>-4414015405</v>
      </c>
      <c r="S160" s="101"/>
      <c r="T160" s="350">
        <f>R160/درآمدها!$J$4</f>
        <v>1.2625007674461609E-2</v>
      </c>
      <c r="U160" s="111">
        <v>4795700</v>
      </c>
      <c r="V160" s="126">
        <f t="shared" si="21"/>
        <v>4795700</v>
      </c>
      <c r="X160" s="126">
        <v>-270359229</v>
      </c>
      <c r="Y160" s="126">
        <f t="shared" si="22"/>
        <v>-270359229</v>
      </c>
    </row>
    <row r="161" spans="1:25" s="111" customFormat="1" ht="42.75" customHeight="1">
      <c r="A161" s="61"/>
      <c r="B161" s="61" t="s">
        <v>353</v>
      </c>
      <c r="C161" s="345" t="s">
        <v>139</v>
      </c>
      <c r="D161" s="346"/>
      <c r="E161" s="64">
        <f>'درآمد سود سهام'!N66</f>
        <v>0</v>
      </c>
      <c r="F161" s="64"/>
      <c r="G161" s="64">
        <f>'درآمد ناشی از تغییر قیمت اوراق '!K151</f>
        <v>1391733269</v>
      </c>
      <c r="H161" s="64">
        <f>'درآمد ناشی ازفروش'!K146</f>
        <v>0</v>
      </c>
      <c r="I161" s="347"/>
      <c r="J161" s="348">
        <f t="shared" si="16"/>
        <v>1391733269</v>
      </c>
      <c r="K161" s="349"/>
      <c r="L161" s="350">
        <f t="shared" si="17"/>
        <v>1.5996850277879594E-3</v>
      </c>
      <c r="M161" s="350"/>
      <c r="N161" s="64">
        <v>0</v>
      </c>
      <c r="O161" s="64"/>
      <c r="P161" s="64">
        <f>'درآمد ناشی از تغییر قیمت اوراق '!R150</f>
        <v>-3858148764</v>
      </c>
      <c r="Q161" s="64">
        <f>'درآمد ناشی ازفروش'!S144</f>
        <v>-200843196</v>
      </c>
      <c r="R161" s="351">
        <f t="shared" si="18"/>
        <v>-4058991960</v>
      </c>
      <c r="S161" s="101"/>
      <c r="T161" s="350">
        <f>R161/درآمدها!$J$4</f>
        <v>1.160956633443783E-2</v>
      </c>
      <c r="U161" s="111">
        <v>0</v>
      </c>
      <c r="V161" s="126">
        <f t="shared" si="21"/>
        <v>0</v>
      </c>
      <c r="X161" s="126">
        <v>0</v>
      </c>
      <c r="Y161" s="126">
        <f t="shared" si="22"/>
        <v>0</v>
      </c>
    </row>
    <row r="162" spans="1:25" s="111" customFormat="1" ht="42.75" customHeight="1">
      <c r="A162" s="61"/>
      <c r="B162" s="61"/>
      <c r="C162" s="345" t="s">
        <v>512</v>
      </c>
      <c r="D162" s="346"/>
      <c r="E162" s="64">
        <f>'درآمد سود سهام'!N56</f>
        <v>0</v>
      </c>
      <c r="F162" s="64"/>
      <c r="G162" s="64">
        <f>'درآمد ناشی از تغییر قیمت اوراق '!K152</f>
        <v>1946508825</v>
      </c>
      <c r="H162" s="64">
        <v>0</v>
      </c>
      <c r="I162" s="347"/>
      <c r="J162" s="348">
        <f t="shared" si="16"/>
        <v>1946508825</v>
      </c>
      <c r="K162" s="349"/>
      <c r="L162" s="350">
        <f t="shared" si="17"/>
        <v>2.2373547382732238E-3</v>
      </c>
      <c r="M162" s="350"/>
      <c r="N162" s="64">
        <v>0</v>
      </c>
      <c r="O162" s="64"/>
      <c r="P162" s="64">
        <f>'درآمد ناشی از تغییر قیمت اوراق '!R151</f>
        <v>-1084601826</v>
      </c>
      <c r="Q162" s="64">
        <f>'درآمد ناشی ازفروش'!S145</f>
        <v>-550189500</v>
      </c>
      <c r="R162" s="351">
        <f t="shared" si="18"/>
        <v>-1634791326</v>
      </c>
      <c r="S162" s="101"/>
      <c r="T162" s="350">
        <f>R162/درآمدها!$J$4</f>
        <v>4.6758452663110423E-3</v>
      </c>
      <c r="V162" s="126"/>
      <c r="X162" s="126"/>
      <c r="Y162" s="126"/>
    </row>
    <row r="163" spans="1:25" s="111" customFormat="1" ht="42.75" customHeight="1">
      <c r="A163" s="61"/>
      <c r="B163" s="61" t="s">
        <v>354</v>
      </c>
      <c r="C163" s="345" t="s">
        <v>201</v>
      </c>
      <c r="D163" s="346"/>
      <c r="E163" s="64">
        <f>'درآمد سود سهام'!N57</f>
        <v>0</v>
      </c>
      <c r="F163" s="64"/>
      <c r="G163" s="64">
        <f>'درآمد ناشی از تغییر قیمت اوراق '!K153</f>
        <v>749135846</v>
      </c>
      <c r="H163" s="64">
        <f>'درآمد ناشی ازفروش'!K148</f>
        <v>0</v>
      </c>
      <c r="I163" s="347"/>
      <c r="J163" s="348">
        <f t="shared" si="16"/>
        <v>749135846</v>
      </c>
      <c r="K163" s="349"/>
      <c r="L163" s="350">
        <f t="shared" si="17"/>
        <v>8.6107117169552003E-4</v>
      </c>
      <c r="M163" s="350"/>
      <c r="N163" s="64">
        <f>'درآمد سود سهام'!T56</f>
        <v>3158391150</v>
      </c>
      <c r="O163" s="64"/>
      <c r="P163" s="64">
        <f>'درآمد ناشی از تغییر قیمت اوراق '!R152</f>
        <v>-9496902344</v>
      </c>
      <c r="Q163" s="64">
        <f>'درآمد ناشی ازفروش'!S146</f>
        <v>-28709419</v>
      </c>
      <c r="R163" s="351">
        <f t="shared" si="18"/>
        <v>-6367220613</v>
      </c>
      <c r="S163" s="101"/>
      <c r="T163" s="350">
        <f>R163/درآمدها!$J$4</f>
        <v>1.8211583270202735E-2</v>
      </c>
      <c r="U163" s="111">
        <v>282652500</v>
      </c>
      <c r="V163" s="126">
        <f>U163-N163</f>
        <v>-2875738650</v>
      </c>
      <c r="X163" s="126">
        <v>21722291</v>
      </c>
      <c r="Y163" s="126">
        <f>X163-H163</f>
        <v>21722291</v>
      </c>
    </row>
    <row r="164" spans="1:25" s="111" customFormat="1" ht="42.75" customHeight="1">
      <c r="A164" s="61"/>
      <c r="B164" s="61" t="s">
        <v>355</v>
      </c>
      <c r="C164" s="345" t="s">
        <v>119</v>
      </c>
      <c r="D164" s="346"/>
      <c r="E164" s="64">
        <f>'درآمد سود سهام'!N69</f>
        <v>0</v>
      </c>
      <c r="F164" s="64"/>
      <c r="G164" s="64">
        <f>'درآمد ناشی از تغییر قیمت اوراق '!K154</f>
        <v>1633577966</v>
      </c>
      <c r="H164" s="64">
        <f>'درآمد ناشی ازفروش'!K149</f>
        <v>0</v>
      </c>
      <c r="I164" s="347"/>
      <c r="J164" s="348">
        <f t="shared" si="16"/>
        <v>1633577966</v>
      </c>
      <c r="K164" s="349"/>
      <c r="L164" s="350">
        <f t="shared" si="17"/>
        <v>1.8776659810770882E-3</v>
      </c>
      <c r="M164" s="350"/>
      <c r="N164" s="64">
        <f>'درآمد سود سهام'!T57</f>
        <v>965241748</v>
      </c>
      <c r="O164" s="64"/>
      <c r="P164" s="64">
        <f>'درآمد ناشی از تغییر قیمت اوراق '!R153</f>
        <v>-4760808182</v>
      </c>
      <c r="Q164" s="64">
        <f>'درآمد ناشی ازفروش'!S147</f>
        <v>4710720552</v>
      </c>
      <c r="R164" s="351">
        <f t="shared" si="18"/>
        <v>915154118</v>
      </c>
      <c r="S164" s="101"/>
      <c r="T164" s="350">
        <f>R164/درآمدها!$J$4</f>
        <v>-2.6175322700454293E-3</v>
      </c>
      <c r="U164" s="111">
        <v>0</v>
      </c>
      <c r="V164" s="126">
        <f>U164-N164</f>
        <v>-965241748</v>
      </c>
      <c r="X164" s="126">
        <v>513579645</v>
      </c>
      <c r="Y164" s="126">
        <f>X164-H164</f>
        <v>513579645</v>
      </c>
    </row>
    <row r="165" spans="1:25" s="111" customFormat="1" ht="42.75" customHeight="1">
      <c r="A165" s="61"/>
      <c r="B165" s="61" t="s">
        <v>356</v>
      </c>
      <c r="C165" s="345" t="s">
        <v>546</v>
      </c>
      <c r="D165" s="346"/>
      <c r="E165" s="64">
        <v>0</v>
      </c>
      <c r="F165" s="64"/>
      <c r="G165" s="64">
        <f>'درآمد ناشی از تغییر قیمت اوراق '!K155</f>
        <v>34938308</v>
      </c>
      <c r="H165" s="64">
        <f>'درآمد ناشی ازفروش'!K147</f>
        <v>4384162623</v>
      </c>
      <c r="I165" s="347"/>
      <c r="J165" s="348">
        <f t="shared" si="16"/>
        <v>4419100931</v>
      </c>
      <c r="K165" s="349"/>
      <c r="L165" s="350">
        <f t="shared" si="17"/>
        <v>5.0793997334589351E-3</v>
      </c>
      <c r="M165" s="350"/>
      <c r="N165" s="64">
        <v>0</v>
      </c>
      <c r="O165" s="64"/>
      <c r="P165" s="64">
        <f>'درآمد ناشی از تغییر قیمت اوراق '!R154</f>
        <v>6812601214</v>
      </c>
      <c r="Q165" s="64">
        <f>'درآمد ناشی ازفروش'!S148</f>
        <v>-3508722</v>
      </c>
      <c r="R165" s="351">
        <f t="shared" si="18"/>
        <v>6809092492</v>
      </c>
      <c r="S165" s="101"/>
      <c r="T165" s="350">
        <f>R165/درآمدها!$J$4</f>
        <v>-1.9475429304175462E-2</v>
      </c>
      <c r="U165" s="111">
        <v>0</v>
      </c>
      <c r="V165" s="126">
        <f>U165-N165</f>
        <v>0</v>
      </c>
      <c r="X165" s="126">
        <v>115599221</v>
      </c>
      <c r="Y165" s="126">
        <f>X165-H165</f>
        <v>-4268563402</v>
      </c>
    </row>
    <row r="166" spans="1:25" s="111" customFormat="1" ht="42.75" customHeight="1">
      <c r="A166" s="61"/>
      <c r="B166" s="61" t="s">
        <v>357</v>
      </c>
      <c r="C166" s="345" t="s">
        <v>103</v>
      </c>
      <c r="D166" s="346"/>
      <c r="E166" s="64">
        <f>'درآمد سود سهام'!N58</f>
        <v>0</v>
      </c>
      <c r="F166" s="64"/>
      <c r="G166" s="64">
        <f>'درآمد ناشی از تغییر قیمت اوراق '!K156</f>
        <v>-2425314408</v>
      </c>
      <c r="H166" s="64">
        <f>'درآمد ناشی ازفروش'!K151</f>
        <v>0</v>
      </c>
      <c r="I166" s="347"/>
      <c r="J166" s="348">
        <f t="shared" si="16"/>
        <v>-2425314408</v>
      </c>
      <c r="K166" s="349"/>
      <c r="L166" s="350">
        <f t="shared" si="17"/>
        <v>-2.7877030984131902E-3</v>
      </c>
      <c r="M166" s="350"/>
      <c r="N166" s="64">
        <v>0</v>
      </c>
      <c r="O166" s="64"/>
      <c r="P166" s="64">
        <f>'درآمد ناشی از تغییر قیمت اوراق '!R155</f>
        <v>-363154552</v>
      </c>
      <c r="Q166" s="64">
        <f>'درآمد ناشی ازفروش'!S149</f>
        <v>-231663148</v>
      </c>
      <c r="R166" s="351">
        <f t="shared" si="18"/>
        <v>-594817700</v>
      </c>
      <c r="S166" s="101"/>
      <c r="T166" s="350">
        <f>R166/درآمدها!$J$4</f>
        <v>1.7013030853719013E-3</v>
      </c>
      <c r="U166" s="111">
        <v>0</v>
      </c>
      <c r="V166" s="126">
        <f>U166-N166</f>
        <v>0</v>
      </c>
      <c r="X166" s="126">
        <v>-256212575</v>
      </c>
      <c r="Y166" s="126">
        <f>X166-H166</f>
        <v>-256212575</v>
      </c>
    </row>
    <row r="167" spans="1:25" s="111" customFormat="1" ht="42.75" customHeight="1">
      <c r="A167" s="61"/>
      <c r="B167" s="61" t="s">
        <v>358</v>
      </c>
      <c r="C167" s="345" t="s">
        <v>147</v>
      </c>
      <c r="D167" s="346"/>
      <c r="E167" s="64">
        <v>0</v>
      </c>
      <c r="F167" s="64"/>
      <c r="G167" s="64">
        <f>'درآمد ناشی از تغییر قیمت اوراق '!K157</f>
        <v>458558631</v>
      </c>
      <c r="H167" s="64">
        <f>'درآمد ناشی ازفروش'!K152</f>
        <v>0</v>
      </c>
      <c r="I167" s="347"/>
      <c r="J167" s="348">
        <f t="shared" si="16"/>
        <v>458558631</v>
      </c>
      <c r="K167" s="349"/>
      <c r="L167" s="350">
        <f t="shared" si="17"/>
        <v>5.2707612350225684E-4</v>
      </c>
      <c r="M167" s="350"/>
      <c r="N167" s="64">
        <f>'درآمد سود سهام'!T58</f>
        <v>2634077432</v>
      </c>
      <c r="O167" s="64"/>
      <c r="P167" s="64">
        <f>'درآمد ناشی از تغییر قیمت اوراق '!R156</f>
        <v>-15858185454</v>
      </c>
      <c r="Q167" s="64">
        <f>'درآمد ناشی ازفروش'!S150</f>
        <v>-54636527</v>
      </c>
      <c r="R167" s="351">
        <f t="shared" si="18"/>
        <v>-13278744549</v>
      </c>
      <c r="S167" s="101"/>
      <c r="T167" s="350">
        <f>R167/درآمدها!$J$4</f>
        <v>3.7979987937613521E-2</v>
      </c>
      <c r="U167" s="111">
        <v>789541200</v>
      </c>
      <c r="V167" s="126">
        <f>U167-N167</f>
        <v>-1844536232</v>
      </c>
      <c r="X167" s="126">
        <v>424605814</v>
      </c>
      <c r="Y167" s="126">
        <f>X167-H167</f>
        <v>424605814</v>
      </c>
    </row>
    <row r="168" spans="1:25" s="111" customFormat="1" ht="42.75" customHeight="1">
      <c r="A168" s="61"/>
      <c r="B168" s="61"/>
      <c r="C168" s="345" t="s">
        <v>581</v>
      </c>
      <c r="D168" s="346"/>
      <c r="E168" s="64"/>
      <c r="F168" s="64"/>
      <c r="G168" s="64">
        <f>'درآمد ناشی از تغییر قیمت اوراق '!K158</f>
        <v>-842288074</v>
      </c>
      <c r="H168" s="64">
        <v>0</v>
      </c>
      <c r="I168" s="347"/>
      <c r="J168" s="348">
        <f t="shared" si="16"/>
        <v>-842288074</v>
      </c>
      <c r="K168" s="349"/>
      <c r="L168" s="350">
        <f t="shared" si="17"/>
        <v>-9.6814213691269945E-4</v>
      </c>
      <c r="M168" s="350"/>
      <c r="N168" s="64">
        <v>0</v>
      </c>
      <c r="O168" s="64"/>
      <c r="P168" s="64">
        <f>'درآمد ناشی از تغییر قیمت اوراق '!R157</f>
        <v>-2467818905</v>
      </c>
      <c r="Q168" s="64">
        <v>0</v>
      </c>
      <c r="R168" s="351">
        <f t="shared" si="18"/>
        <v>-2467818905</v>
      </c>
      <c r="S168" s="101"/>
      <c r="T168" s="350">
        <f>R168/درآمدها!$J$4</f>
        <v>7.0584784501463342E-3</v>
      </c>
      <c r="V168" s="126"/>
      <c r="X168" s="126"/>
      <c r="Y168" s="126"/>
    </row>
    <row r="169" spans="1:25" s="111" customFormat="1" ht="42.75" customHeight="1">
      <c r="A169" s="61"/>
      <c r="B169" s="61" t="s">
        <v>359</v>
      </c>
      <c r="C169" s="345" t="s">
        <v>216</v>
      </c>
      <c r="D169" s="346"/>
      <c r="E169" s="64">
        <v>0</v>
      </c>
      <c r="F169" s="64"/>
      <c r="G169" s="64">
        <f>'درآمد ناشی از تغییر قیمت اوراق '!K159</f>
        <v>3103200227</v>
      </c>
      <c r="H169" s="64">
        <f>'درآمد ناشی ازفروش'!K153</f>
        <v>0</v>
      </c>
      <c r="I169" s="347"/>
      <c r="J169" s="348">
        <f t="shared" si="16"/>
        <v>3103200227</v>
      </c>
      <c r="K169" s="349"/>
      <c r="L169" s="350">
        <f t="shared" si="17"/>
        <v>3.5668781166142381E-3</v>
      </c>
      <c r="M169" s="350"/>
      <c r="N169" s="64">
        <v>0</v>
      </c>
      <c r="O169" s="64"/>
      <c r="P169" s="64">
        <f>'درآمد ناشی از تغییر قیمت اوراق '!R158</f>
        <v>-842288074</v>
      </c>
      <c r="Q169" s="64">
        <f>'درآمد ناشی ازفروش'!S151</f>
        <v>-78645153</v>
      </c>
      <c r="R169" s="351">
        <f t="shared" si="18"/>
        <v>-920933227</v>
      </c>
      <c r="S169" s="101"/>
      <c r="T169" s="350">
        <f>R169/درآمدها!$J$4</f>
        <v>2.6340617310423036E-3</v>
      </c>
      <c r="U169" s="111">
        <v>140106825</v>
      </c>
      <c r="V169" s="126">
        <f t="shared" ref="V169:V180" si="23">U169-N169</f>
        <v>140106825</v>
      </c>
      <c r="X169" s="126">
        <v>-41765016</v>
      </c>
      <c r="Y169" s="126">
        <f t="shared" ref="Y169:Y180" si="24">X169-H169</f>
        <v>-41765016</v>
      </c>
    </row>
    <row r="170" spans="1:25" s="111" customFormat="1" ht="42.75" customHeight="1">
      <c r="A170" s="61"/>
      <c r="B170" s="61" t="s">
        <v>455</v>
      </c>
      <c r="C170" s="345" t="s">
        <v>547</v>
      </c>
      <c r="D170" s="346"/>
      <c r="E170" s="64">
        <v>0</v>
      </c>
      <c r="F170" s="64"/>
      <c r="G170" s="64">
        <f>'درآمد ناشی از تغییر قیمت اوراق '!K160</f>
        <v>4256876701</v>
      </c>
      <c r="H170" s="64">
        <f>'درآمد ناشی ازفروش'!K154</f>
        <v>0</v>
      </c>
      <c r="I170" s="347"/>
      <c r="J170" s="348">
        <f t="shared" si="16"/>
        <v>4256876701</v>
      </c>
      <c r="K170" s="349"/>
      <c r="L170" s="350">
        <f t="shared" si="17"/>
        <v>4.8929360786367044E-3</v>
      </c>
      <c r="M170" s="350"/>
      <c r="N170" s="64">
        <v>0</v>
      </c>
      <c r="O170" s="64"/>
      <c r="P170" s="64">
        <f>'درآمد ناشی از تغییر قیمت اوراق '!R159</f>
        <v>-423860061</v>
      </c>
      <c r="Q170" s="64">
        <f>'درآمد ناشی ازفروش'!S152</f>
        <v>-35006808</v>
      </c>
      <c r="R170" s="351">
        <f t="shared" si="18"/>
        <v>-458866869</v>
      </c>
      <c r="S170" s="101"/>
      <c r="T170" s="350">
        <f>R170/درآمدها!$J$4</f>
        <v>1.3124552615106175E-3</v>
      </c>
      <c r="U170" s="111">
        <v>253541600</v>
      </c>
      <c r="V170" s="126">
        <f t="shared" si="23"/>
        <v>253541600</v>
      </c>
      <c r="X170" s="126">
        <v>-13905442</v>
      </c>
      <c r="Y170" s="126">
        <f t="shared" si="24"/>
        <v>-13905442</v>
      </c>
    </row>
    <row r="171" spans="1:25" s="111" customFormat="1" ht="42.75" customHeight="1">
      <c r="A171" s="61"/>
      <c r="B171" s="61" t="s">
        <v>360</v>
      </c>
      <c r="C171" s="345" t="s">
        <v>100</v>
      </c>
      <c r="D171" s="346"/>
      <c r="E171" s="64">
        <v>0</v>
      </c>
      <c r="F171" s="64"/>
      <c r="G171" s="64">
        <f>'درآمد ناشی از تغییر قیمت اوراق '!K161</f>
        <v>2701064034</v>
      </c>
      <c r="H171" s="64">
        <f>'درآمد ناشی ازفروش'!K155</f>
        <v>0</v>
      </c>
      <c r="I171" s="347"/>
      <c r="J171" s="348">
        <f t="shared" si="16"/>
        <v>2701064034</v>
      </c>
      <c r="K171" s="349"/>
      <c r="L171" s="350">
        <f t="shared" si="17"/>
        <v>3.1046550301919583E-3</v>
      </c>
      <c r="M171" s="350"/>
      <c r="N171" s="64">
        <v>0</v>
      </c>
      <c r="O171" s="64"/>
      <c r="P171" s="64">
        <f>'درآمد ناشی از تغییر قیمت اوراق '!R160</f>
        <v>-45623283</v>
      </c>
      <c r="Q171" s="64">
        <f>'درآمد ناشی ازفروش'!S153</f>
        <v>-189505533</v>
      </c>
      <c r="R171" s="351">
        <f t="shared" si="18"/>
        <v>-235128816</v>
      </c>
      <c r="S171" s="101"/>
      <c r="T171" s="350">
        <f>R171/درآمدها!$J$4</f>
        <v>6.7251761358251788E-4</v>
      </c>
      <c r="U171" s="111">
        <v>58630708</v>
      </c>
      <c r="V171" s="126">
        <f t="shared" si="23"/>
        <v>58630708</v>
      </c>
      <c r="X171" s="126">
        <v>-46046241</v>
      </c>
      <c r="Y171" s="126">
        <f t="shared" si="24"/>
        <v>-46046241</v>
      </c>
    </row>
    <row r="172" spans="1:25" s="111" customFormat="1" ht="42.75" customHeight="1">
      <c r="A172" s="61"/>
      <c r="B172" s="61" t="s">
        <v>361</v>
      </c>
      <c r="C172" s="345" t="s">
        <v>98</v>
      </c>
      <c r="D172" s="346"/>
      <c r="E172" s="64">
        <f>'درآمد سود سهام'!N59</f>
        <v>0</v>
      </c>
      <c r="F172" s="64"/>
      <c r="G172" s="64">
        <f>'درآمد ناشی از تغییر قیمت اوراق '!K162</f>
        <v>3441647311</v>
      </c>
      <c r="H172" s="64">
        <f>'درآمد ناشی ازفروش'!K156</f>
        <v>0</v>
      </c>
      <c r="I172" s="347"/>
      <c r="J172" s="348">
        <f t="shared" si="16"/>
        <v>3441647311</v>
      </c>
      <c r="K172" s="349"/>
      <c r="L172" s="350">
        <f t="shared" si="17"/>
        <v>3.9558957143341743E-3</v>
      </c>
      <c r="M172" s="350"/>
      <c r="N172" s="64">
        <v>0</v>
      </c>
      <c r="O172" s="64"/>
      <c r="P172" s="64">
        <f>'درآمد ناشی از تغییر قیمت اوراق '!R161</f>
        <v>-4327450066</v>
      </c>
      <c r="Q172" s="64">
        <f>'درآمد ناشی ازفروش'!S154</f>
        <v>-135144415</v>
      </c>
      <c r="R172" s="351">
        <f t="shared" si="18"/>
        <v>-4462594481</v>
      </c>
      <c r="S172" s="101"/>
      <c r="T172" s="350">
        <f>R172/درآمدها!$J$4</f>
        <v>1.2763953996810988E-2</v>
      </c>
      <c r="U172" s="111">
        <v>0</v>
      </c>
      <c r="V172" s="126">
        <f t="shared" si="23"/>
        <v>0</v>
      </c>
      <c r="X172" s="126">
        <v>420799182</v>
      </c>
      <c r="Y172" s="126">
        <f t="shared" si="24"/>
        <v>420799182</v>
      </c>
    </row>
    <row r="173" spans="1:25" s="111" customFormat="1" ht="42.75" customHeight="1">
      <c r="A173" s="61"/>
      <c r="B173" s="61" t="s">
        <v>362</v>
      </c>
      <c r="C173" s="345" t="s">
        <v>146</v>
      </c>
      <c r="D173" s="346"/>
      <c r="E173" s="64">
        <v>0</v>
      </c>
      <c r="F173" s="64"/>
      <c r="G173" s="64">
        <f>'درآمد ناشی از تغییر قیمت اوراق '!K163</f>
        <v>4645487162</v>
      </c>
      <c r="H173" s="64">
        <v>0</v>
      </c>
      <c r="I173" s="347"/>
      <c r="J173" s="348">
        <f t="shared" si="16"/>
        <v>4645487162</v>
      </c>
      <c r="K173" s="349"/>
      <c r="L173" s="350">
        <f t="shared" si="17"/>
        <v>5.339612428157438E-3</v>
      </c>
      <c r="M173" s="350"/>
      <c r="N173" s="64">
        <f>'درآمد سود سهام'!T59</f>
        <v>6046946330</v>
      </c>
      <c r="O173" s="64"/>
      <c r="P173" s="64">
        <f>'درآمد ناشی از تغییر قیمت اوراق '!R162</f>
        <v>-6661979720</v>
      </c>
      <c r="Q173" s="64">
        <f>'درآمد ناشی ازفروش'!S155</f>
        <v>-1661470497</v>
      </c>
      <c r="R173" s="351">
        <f t="shared" si="18"/>
        <v>-2276503887</v>
      </c>
      <c r="S173" s="101"/>
      <c r="T173" s="350">
        <f>R173/درآمدها!$J$4</f>
        <v>6.5112774667166534E-3</v>
      </c>
      <c r="U173" s="111">
        <v>801617050</v>
      </c>
      <c r="V173" s="126">
        <f t="shared" si="23"/>
        <v>-5245329280</v>
      </c>
      <c r="X173" s="126">
        <v>282672774</v>
      </c>
      <c r="Y173" s="126">
        <f t="shared" si="24"/>
        <v>282672774</v>
      </c>
    </row>
    <row r="174" spans="1:25" s="111" customFormat="1" ht="42.75" customHeight="1">
      <c r="A174" s="61"/>
      <c r="B174" s="61" t="s">
        <v>363</v>
      </c>
      <c r="C174" s="345" t="s">
        <v>156</v>
      </c>
      <c r="D174" s="346"/>
      <c r="E174" s="64">
        <v>0</v>
      </c>
      <c r="F174" s="64"/>
      <c r="G174" s="64">
        <f>'درآمد ناشی از تغییر قیمت اوراق '!K164</f>
        <v>945433809</v>
      </c>
      <c r="H174" s="64">
        <f>'درآمد ناشی ازفروش'!K158</f>
        <v>0</v>
      </c>
      <c r="I174" s="347"/>
      <c r="J174" s="348">
        <f t="shared" si="16"/>
        <v>945433809</v>
      </c>
      <c r="K174" s="349"/>
      <c r="L174" s="350">
        <f t="shared" si="17"/>
        <v>1.086699831576593E-3</v>
      </c>
      <c r="M174" s="350"/>
      <c r="N174" s="64">
        <f>'درآمد سود سهام'!T60</f>
        <v>646698400</v>
      </c>
      <c r="O174" s="64"/>
      <c r="P174" s="64">
        <f>'درآمد ناشی از تغییر قیمت اوراق '!R163</f>
        <v>-9202405627</v>
      </c>
      <c r="Q174" s="64">
        <f>'درآمد ناشی ازفروش'!S156</f>
        <v>68349903</v>
      </c>
      <c r="R174" s="351">
        <f t="shared" si="18"/>
        <v>-8487357324</v>
      </c>
      <c r="S174" s="101"/>
      <c r="T174" s="350">
        <f>R174/درآمدها!$J$4</f>
        <v>2.4275617894314518E-2</v>
      </c>
      <c r="U174" s="111">
        <v>266180730</v>
      </c>
      <c r="V174" s="126">
        <f t="shared" si="23"/>
        <v>-380517670</v>
      </c>
      <c r="X174" s="126">
        <v>34141701</v>
      </c>
      <c r="Y174" s="126">
        <f t="shared" si="24"/>
        <v>34141701</v>
      </c>
    </row>
    <row r="175" spans="1:25" s="111" customFormat="1" ht="42.75" customHeight="1">
      <c r="A175" s="61"/>
      <c r="B175" s="61" t="s">
        <v>364</v>
      </c>
      <c r="C175" s="345" t="s">
        <v>225</v>
      </c>
      <c r="D175" s="346"/>
      <c r="E175" s="64">
        <f>'درآمد سود سهام'!N61</f>
        <v>0</v>
      </c>
      <c r="F175" s="64"/>
      <c r="G175" s="64">
        <f>'درآمد ناشی از تغییر قیمت اوراق '!K165</f>
        <v>9403397131</v>
      </c>
      <c r="H175" s="64">
        <f>'درآمد ناشی ازفروش'!K159</f>
        <v>0</v>
      </c>
      <c r="I175" s="347"/>
      <c r="J175" s="348">
        <f t="shared" si="16"/>
        <v>9403397131</v>
      </c>
      <c r="K175" s="349"/>
      <c r="L175" s="350">
        <f t="shared" si="17"/>
        <v>1.0808445796236084E-2</v>
      </c>
      <c r="M175" s="350"/>
      <c r="N175" s="64">
        <v>0</v>
      </c>
      <c r="O175" s="64"/>
      <c r="P175" s="64">
        <f>'درآمد ناشی از تغییر قیمت اوراق '!R164</f>
        <v>1379844795</v>
      </c>
      <c r="Q175" s="64">
        <f>'درآمد ناشی ازفروش'!S157</f>
        <v>-1430447694</v>
      </c>
      <c r="R175" s="351">
        <f t="shared" si="18"/>
        <v>-50602899</v>
      </c>
      <c r="S175" s="101"/>
      <c r="T175" s="350">
        <f>R175/درآمدها!$J$4</f>
        <v>1.4473487960674791E-4</v>
      </c>
      <c r="U175" s="111">
        <v>29292120</v>
      </c>
      <c r="V175" s="126">
        <f t="shared" si="23"/>
        <v>29292120</v>
      </c>
      <c r="X175" s="126">
        <v>84171658</v>
      </c>
      <c r="Y175" s="126">
        <f t="shared" si="24"/>
        <v>84171658</v>
      </c>
    </row>
    <row r="176" spans="1:25" s="111" customFormat="1" ht="42.75" customHeight="1">
      <c r="A176" s="61"/>
      <c r="B176" s="61" t="s">
        <v>365</v>
      </c>
      <c r="C176" s="345" t="s">
        <v>191</v>
      </c>
      <c r="D176" s="346"/>
      <c r="E176" s="64">
        <f>'درآمد سود سهام'!N62</f>
        <v>0</v>
      </c>
      <c r="F176" s="64"/>
      <c r="G176" s="64">
        <f>'درآمد ناشی از تغییر قیمت اوراق '!K166</f>
        <v>4914140106</v>
      </c>
      <c r="H176" s="64">
        <f>'درآمد ناشی ازفروش'!K157</f>
        <v>-820480923</v>
      </c>
      <c r="I176" s="347"/>
      <c r="J176" s="348">
        <f t="shared" si="16"/>
        <v>4093659183</v>
      </c>
      <c r="K176" s="349"/>
      <c r="L176" s="350">
        <f t="shared" si="17"/>
        <v>4.7053307194539658E-3</v>
      </c>
      <c r="M176" s="350"/>
      <c r="N176" s="64">
        <f>'درآمد سود سهام'!T61</f>
        <v>147642332</v>
      </c>
      <c r="O176" s="64"/>
      <c r="P176" s="64">
        <f>'درآمد ناشی از تغییر قیمت اوراق '!R165</f>
        <v>-8077163255</v>
      </c>
      <c r="Q176" s="64">
        <f>'درآمد ناشی ازفروش'!S158</f>
        <v>-144674967</v>
      </c>
      <c r="R176" s="351">
        <f t="shared" si="18"/>
        <v>-8074195890</v>
      </c>
      <c r="S176" s="101"/>
      <c r="T176" s="350">
        <f>R176/درآمدها!$J$4</f>
        <v>2.3093889740594682E-2</v>
      </c>
      <c r="U176" s="111">
        <v>0</v>
      </c>
      <c r="V176" s="126">
        <f t="shared" si="23"/>
        <v>-147642332</v>
      </c>
      <c r="X176" s="126">
        <v>147449663</v>
      </c>
      <c r="Y176" s="126">
        <f t="shared" si="24"/>
        <v>967930586</v>
      </c>
    </row>
    <row r="177" spans="1:25" s="111" customFormat="1" ht="42.75" customHeight="1">
      <c r="A177" s="61"/>
      <c r="B177" s="61" t="s">
        <v>366</v>
      </c>
      <c r="C177" s="345" t="s">
        <v>198</v>
      </c>
      <c r="D177" s="346"/>
      <c r="E177" s="64">
        <f>'درآمد سود سهام'!N63</f>
        <v>0</v>
      </c>
      <c r="F177" s="64"/>
      <c r="G177" s="64">
        <f>'درآمد ناشی از تغییر قیمت اوراق '!K167</f>
        <v>7886586955</v>
      </c>
      <c r="H177" s="64">
        <f>'درآمد ناشی ازفروش'!K158</f>
        <v>0</v>
      </c>
      <c r="I177" s="347"/>
      <c r="J177" s="348">
        <f t="shared" si="16"/>
        <v>7886586955</v>
      </c>
      <c r="K177" s="349"/>
      <c r="L177" s="350">
        <f t="shared" si="17"/>
        <v>9.0649949622360667E-3</v>
      </c>
      <c r="M177" s="350"/>
      <c r="N177" s="64">
        <f>'درآمد سود سهام'!T62</f>
        <v>3418522696</v>
      </c>
      <c r="O177" s="64"/>
      <c r="P177" s="64">
        <f>'درآمد ناشی از تغییر قیمت اوراق '!R166</f>
        <v>-742922577</v>
      </c>
      <c r="Q177" s="64">
        <f>'درآمد ناشی ازفروش'!S159</f>
        <v>6255023</v>
      </c>
      <c r="R177" s="351">
        <f t="shared" si="18"/>
        <v>2681855142</v>
      </c>
      <c r="S177" s="101"/>
      <c r="T177" s="350">
        <f>R177/درآمدها!$J$4</f>
        <v>-7.6706668742458376E-3</v>
      </c>
      <c r="U177" s="111">
        <v>383647360</v>
      </c>
      <c r="V177" s="126">
        <f t="shared" si="23"/>
        <v>-3034875336</v>
      </c>
      <c r="X177" s="126">
        <v>408484522</v>
      </c>
      <c r="Y177" s="126">
        <f t="shared" si="24"/>
        <v>408484522</v>
      </c>
    </row>
    <row r="178" spans="1:25" s="111" customFormat="1" ht="42.75" customHeight="1">
      <c r="A178" s="61"/>
      <c r="B178" s="61" t="s">
        <v>367</v>
      </c>
      <c r="C178" s="345" t="s">
        <v>481</v>
      </c>
      <c r="D178" s="346"/>
      <c r="E178" s="64">
        <f>'درآمد سود سهام'!N64</f>
        <v>0</v>
      </c>
      <c r="F178" s="64"/>
      <c r="G178" s="64">
        <f>'درآمد ناشی از تغییر قیمت اوراق '!K168</f>
        <v>1434021759</v>
      </c>
      <c r="H178" s="64">
        <f>'درآمد ناشی ازفروش'!K159</f>
        <v>0</v>
      </c>
      <c r="I178" s="347"/>
      <c r="J178" s="348">
        <f t="shared" si="16"/>
        <v>1434021759</v>
      </c>
      <c r="K178" s="349"/>
      <c r="L178" s="350">
        <f t="shared" si="17"/>
        <v>1.6482922327801688E-3</v>
      </c>
      <c r="M178" s="350"/>
      <c r="N178" s="64">
        <f>'درآمد سود سهام'!T63</f>
        <v>7683779794</v>
      </c>
      <c r="O178" s="64"/>
      <c r="P178" s="64">
        <f>'درآمد ناشی از تغییر قیمت اوراق '!R167</f>
        <v>3991897931</v>
      </c>
      <c r="Q178" s="64">
        <f>'درآمد ناشی ازفروش'!S160</f>
        <v>-222142725</v>
      </c>
      <c r="R178" s="351">
        <f t="shared" si="18"/>
        <v>11453535000</v>
      </c>
      <c r="S178" s="101"/>
      <c r="T178" s="350">
        <f>R178/درآمدها!$J$4</f>
        <v>-3.2759506709223785E-2</v>
      </c>
      <c r="U178" s="111">
        <v>1391166730</v>
      </c>
      <c r="V178" s="126">
        <f t="shared" si="23"/>
        <v>-6292613064</v>
      </c>
      <c r="X178" s="126">
        <v>449961396</v>
      </c>
      <c r="Y178" s="126">
        <f t="shared" si="24"/>
        <v>449961396</v>
      </c>
    </row>
    <row r="179" spans="1:25" s="111" customFormat="1" ht="42.75" customHeight="1">
      <c r="A179" s="61"/>
      <c r="B179" s="61" t="s">
        <v>368</v>
      </c>
      <c r="C179" s="345" t="s">
        <v>99</v>
      </c>
      <c r="D179" s="346"/>
      <c r="E179" s="64">
        <v>0</v>
      </c>
      <c r="F179" s="64"/>
      <c r="G179" s="64">
        <f>'درآمد ناشی از تغییر قیمت اوراق '!K169</f>
        <v>9488828935</v>
      </c>
      <c r="H179" s="64">
        <f>'درآمد ناشی ازفروش'!K160</f>
        <v>0</v>
      </c>
      <c r="I179" s="347"/>
      <c r="J179" s="348">
        <f t="shared" si="16"/>
        <v>9488828935</v>
      </c>
      <c r="K179" s="349"/>
      <c r="L179" s="350">
        <f t="shared" si="17"/>
        <v>1.0906642757392233E-2</v>
      </c>
      <c r="M179" s="350"/>
      <c r="N179" s="64">
        <f>'درآمد سود سهام'!T64</f>
        <v>589536690</v>
      </c>
      <c r="O179" s="64"/>
      <c r="P179" s="64">
        <f>'درآمد ناشی از تغییر قیمت اوراق '!R168</f>
        <v>-12769537557</v>
      </c>
      <c r="Q179" s="64">
        <f>'درآمد ناشی ازفروش'!S161</f>
        <v>-210028365</v>
      </c>
      <c r="R179" s="351">
        <f t="shared" si="18"/>
        <v>-12390029232</v>
      </c>
      <c r="S179" s="101"/>
      <c r="T179" s="350">
        <f>R179/درآمدها!$J$4</f>
        <v>3.5438076170647995E-2</v>
      </c>
      <c r="U179" s="111">
        <v>1803998000</v>
      </c>
      <c r="V179" s="126">
        <f t="shared" si="23"/>
        <v>1214461310</v>
      </c>
      <c r="X179" s="126">
        <v>410236789</v>
      </c>
      <c r="Y179" s="126">
        <f t="shared" si="24"/>
        <v>410236789</v>
      </c>
    </row>
    <row r="180" spans="1:25" s="111" customFormat="1" ht="42.75" customHeight="1">
      <c r="A180" s="61"/>
      <c r="B180" s="61" t="s">
        <v>369</v>
      </c>
      <c r="C180" s="345" t="s">
        <v>114</v>
      </c>
      <c r="D180" s="346"/>
      <c r="E180" s="64">
        <f>'درآمد سود سهام'!N65</f>
        <v>0</v>
      </c>
      <c r="F180" s="64"/>
      <c r="G180" s="64">
        <f>'درآمد ناشی از تغییر قیمت اوراق '!K170</f>
        <v>9278724810</v>
      </c>
      <c r="H180" s="64">
        <f>'درآمد ناشی ازفروش'!K161</f>
        <v>0</v>
      </c>
      <c r="I180" s="347"/>
      <c r="J180" s="348">
        <f t="shared" si="16"/>
        <v>9278724810</v>
      </c>
      <c r="K180" s="349"/>
      <c r="L180" s="350">
        <f t="shared" si="17"/>
        <v>1.0665145028965805E-2</v>
      </c>
      <c r="M180" s="350"/>
      <c r="N180" s="64">
        <v>0</v>
      </c>
      <c r="O180" s="64"/>
      <c r="P180" s="64">
        <f>'درآمد ناشی از تغییر قیمت اوراق '!R169</f>
        <v>-3715051918</v>
      </c>
      <c r="Q180" s="64">
        <f>'درآمد ناشی ازفروش'!S162</f>
        <v>530607714</v>
      </c>
      <c r="R180" s="351">
        <f t="shared" si="18"/>
        <v>-3184444204</v>
      </c>
      <c r="S180" s="101"/>
      <c r="T180" s="350">
        <f>R180/درآمدها!$J$4</f>
        <v>9.1081767564412906E-3</v>
      </c>
      <c r="U180" s="111">
        <v>15343364</v>
      </c>
      <c r="V180" s="126">
        <f t="shared" si="23"/>
        <v>15343364</v>
      </c>
      <c r="X180" s="126">
        <v>29751956</v>
      </c>
      <c r="Y180" s="126">
        <f t="shared" si="24"/>
        <v>29751956</v>
      </c>
    </row>
    <row r="181" spans="1:25" s="111" customFormat="1" ht="42.75" customHeight="1">
      <c r="A181" s="61"/>
      <c r="B181" s="61"/>
      <c r="C181" s="345" t="s">
        <v>184</v>
      </c>
      <c r="D181" s="346"/>
      <c r="E181" s="64">
        <v>0</v>
      </c>
      <c r="F181" s="64"/>
      <c r="G181" s="64">
        <f>'درآمد ناشی از تغییر قیمت اوراق '!K171</f>
        <v>3395329192</v>
      </c>
      <c r="H181" s="64">
        <f>'درآمد ناشی ازفروش'!K162</f>
        <v>0</v>
      </c>
      <c r="I181" s="347"/>
      <c r="J181" s="348">
        <f t="shared" si="16"/>
        <v>3395329192</v>
      </c>
      <c r="K181" s="349"/>
      <c r="L181" s="350">
        <f t="shared" si="17"/>
        <v>3.9026567761482386E-3</v>
      </c>
      <c r="M181" s="350"/>
      <c r="N181" s="64">
        <f>'درآمد سود سهام'!T65</f>
        <v>1833750500</v>
      </c>
      <c r="O181" s="64"/>
      <c r="P181" s="64">
        <f>'درآمد ناشی از تغییر قیمت اوراق '!R170</f>
        <v>3078902960</v>
      </c>
      <c r="Q181" s="64">
        <f>'درآمد ناشی ازفروش'!S163</f>
        <v>-57360294</v>
      </c>
      <c r="R181" s="351">
        <f t="shared" si="18"/>
        <v>4855293166</v>
      </c>
      <c r="S181" s="101"/>
      <c r="T181" s="350">
        <f>R181/درآمدها!$J$4</f>
        <v>-1.3887154406637374E-2</v>
      </c>
      <c r="V181" s="126"/>
      <c r="X181" s="126"/>
      <c r="Y181" s="126"/>
    </row>
    <row r="182" spans="1:25" s="111" customFormat="1" ht="42.75" customHeight="1">
      <c r="A182" s="61"/>
      <c r="B182" s="61" t="s">
        <v>370</v>
      </c>
      <c r="C182" s="345" t="s">
        <v>132</v>
      </c>
      <c r="D182" s="346"/>
      <c r="E182" s="64">
        <f>'درآمد سود سهام'!N60</f>
        <v>0</v>
      </c>
      <c r="F182" s="64"/>
      <c r="G182" s="64">
        <f>'درآمد ناشی از تغییر قیمت اوراق '!K172</f>
        <v>243825966</v>
      </c>
      <c r="H182" s="64">
        <f>'درآمد ناشی ازفروش'!K163</f>
        <v>0</v>
      </c>
      <c r="I182" s="347"/>
      <c r="J182" s="348">
        <f t="shared" si="16"/>
        <v>243825966</v>
      </c>
      <c r="K182" s="349"/>
      <c r="L182" s="350">
        <f t="shared" si="17"/>
        <v>2.8025826204211839E-4</v>
      </c>
      <c r="M182" s="350"/>
      <c r="N182" s="64">
        <f>'درآمد سود سهام'!T66</f>
        <v>133226700</v>
      </c>
      <c r="O182" s="64"/>
      <c r="P182" s="64">
        <f>'درآمد ناشی از تغییر قیمت اوراق '!R171</f>
        <v>295563191</v>
      </c>
      <c r="Q182" s="64">
        <f>'درآمد ناشی ازفروش'!S164</f>
        <v>-13057170</v>
      </c>
      <c r="R182" s="351">
        <f t="shared" si="18"/>
        <v>415732721</v>
      </c>
      <c r="S182" s="101"/>
      <c r="T182" s="350">
        <f>R182/درآمدها!$J$4</f>
        <v>-1.1890825725719928E-3</v>
      </c>
      <c r="U182" s="111">
        <v>362853800</v>
      </c>
      <c r="V182" s="126">
        <f>U182-N182</f>
        <v>229627100</v>
      </c>
      <c r="X182" s="126">
        <v>159987208</v>
      </c>
      <c r="Y182" s="126">
        <f>X182-H182</f>
        <v>159987208</v>
      </c>
    </row>
    <row r="183" spans="1:25" s="111" customFormat="1" ht="42.75" customHeight="1">
      <c r="A183" s="61"/>
      <c r="B183" s="61"/>
      <c r="C183" s="345" t="s">
        <v>153</v>
      </c>
      <c r="D183" s="346"/>
      <c r="E183" s="64">
        <v>0</v>
      </c>
      <c r="F183" s="64"/>
      <c r="G183" s="64">
        <f>'درآمد ناشی از تغییر قیمت اوراق '!K173</f>
        <v>8604517443</v>
      </c>
      <c r="H183" s="64">
        <f>'درآمد ناشی ازفروش'!K164</f>
        <v>0</v>
      </c>
      <c r="I183" s="347"/>
      <c r="J183" s="348">
        <f t="shared" si="16"/>
        <v>8604517443</v>
      </c>
      <c r="K183" s="349"/>
      <c r="L183" s="350">
        <f t="shared" si="17"/>
        <v>9.8901980943501E-3</v>
      </c>
      <c r="M183" s="350"/>
      <c r="N183" s="64">
        <v>0</v>
      </c>
      <c r="O183" s="64"/>
      <c r="P183" s="64">
        <f>'درآمد ناشی از تغییر قیمت اوراق '!R172</f>
        <v>-942337955</v>
      </c>
      <c r="Q183" s="64">
        <f>'درآمد ناشی ازفروش'!S165</f>
        <v>-716619916</v>
      </c>
      <c r="R183" s="351">
        <f t="shared" si="18"/>
        <v>-1658957871</v>
      </c>
      <c r="S183" s="101"/>
      <c r="T183" s="350">
        <f>R183/درآمدها!$J$4</f>
        <v>4.7449666417699078E-3</v>
      </c>
      <c r="V183" s="126"/>
      <c r="X183" s="126"/>
      <c r="Y183" s="126"/>
    </row>
    <row r="184" spans="1:25" s="111" customFormat="1" ht="42.75" customHeight="1">
      <c r="A184" s="61"/>
      <c r="B184" s="61" t="s">
        <v>371</v>
      </c>
      <c r="C184" s="345" t="s">
        <v>234</v>
      </c>
      <c r="D184" s="346"/>
      <c r="E184" s="64">
        <v>0</v>
      </c>
      <c r="F184" s="64"/>
      <c r="G184" s="64">
        <f>'درآمد ناشی از تغییر قیمت اوراق '!K174</f>
        <v>1350031038</v>
      </c>
      <c r="H184" s="64">
        <f>'درآمد ناشی ازفروش'!K165</f>
        <v>0</v>
      </c>
      <c r="I184" s="347"/>
      <c r="J184" s="348">
        <f t="shared" si="16"/>
        <v>1350031038</v>
      </c>
      <c r="K184" s="349"/>
      <c r="L184" s="350">
        <f t="shared" si="17"/>
        <v>1.5517516801832217E-3</v>
      </c>
      <c r="M184" s="350"/>
      <c r="N184" s="64">
        <f>'درآمد سود سهام'!T67</f>
        <v>370406600</v>
      </c>
      <c r="O184" s="64"/>
      <c r="P184" s="64">
        <f>'درآمد ناشی از تغییر قیمت اوراق '!R173</f>
        <v>-9847850831</v>
      </c>
      <c r="Q184" s="64">
        <f>'درآمد ناشی ازفروش'!S166</f>
        <v>-15740385</v>
      </c>
      <c r="R184" s="351">
        <f t="shared" si="18"/>
        <v>-9493184616</v>
      </c>
      <c r="S184" s="101"/>
      <c r="T184" s="350">
        <f>R184/درآمدها!$J$4</f>
        <v>2.7152494415021388E-2</v>
      </c>
      <c r="U184" s="111">
        <v>3405551390</v>
      </c>
      <c r="V184" s="126">
        <f t="shared" ref="V184:V194" si="25">U184-N184</f>
        <v>3035144790</v>
      </c>
      <c r="X184" s="126">
        <v>14744142</v>
      </c>
      <c r="Y184" s="126">
        <f t="shared" ref="Y184:Y194" si="26">X184-H184</f>
        <v>14744142</v>
      </c>
    </row>
    <row r="185" spans="1:25" s="111" customFormat="1" ht="42.75" customHeight="1">
      <c r="A185" s="61"/>
      <c r="B185" s="61" t="s">
        <v>372</v>
      </c>
      <c r="C185" s="345" t="s">
        <v>212</v>
      </c>
      <c r="D185" s="346"/>
      <c r="E185" s="64">
        <v>0</v>
      </c>
      <c r="F185" s="64"/>
      <c r="G185" s="64">
        <f>'درآمد ناشی از تغییر قیمت اوراق '!K175</f>
        <v>26088843057</v>
      </c>
      <c r="H185" s="64">
        <f>'درآمد ناشی ازفروش'!K166</f>
        <v>0</v>
      </c>
      <c r="I185" s="347"/>
      <c r="J185" s="348">
        <f t="shared" si="16"/>
        <v>26088843057</v>
      </c>
      <c r="K185" s="349"/>
      <c r="L185" s="350">
        <f t="shared" si="17"/>
        <v>2.9987018748628302E-2</v>
      </c>
      <c r="M185" s="350"/>
      <c r="N185" s="64">
        <f>'درآمد سود سهام'!T68</f>
        <v>8072859900</v>
      </c>
      <c r="O185" s="64"/>
      <c r="P185" s="64">
        <f>'درآمد ناشی از تغییر قیمت اوراق '!R174</f>
        <v>338865212</v>
      </c>
      <c r="Q185" s="64">
        <f>'درآمد ناشی ازفروش'!S167</f>
        <v>-161740598</v>
      </c>
      <c r="R185" s="351">
        <f t="shared" si="18"/>
        <v>8249984514</v>
      </c>
      <c r="S185" s="101"/>
      <c r="T185" s="350">
        <f>R185/درآمدها!$J$4</f>
        <v>-2.3596681988344675E-2</v>
      </c>
      <c r="U185" s="111">
        <v>0</v>
      </c>
      <c r="V185" s="126">
        <f t="shared" si="25"/>
        <v>-8072859900</v>
      </c>
      <c r="X185" s="126">
        <v>-48106223</v>
      </c>
      <c r="Y185" s="126">
        <f t="shared" si="26"/>
        <v>-48106223</v>
      </c>
    </row>
    <row r="186" spans="1:25" s="111" customFormat="1" ht="42.75" customHeight="1">
      <c r="A186" s="61"/>
      <c r="B186" s="61" t="s">
        <v>373</v>
      </c>
      <c r="C186" s="345" t="s">
        <v>215</v>
      </c>
      <c r="D186" s="346"/>
      <c r="E186" s="64">
        <v>0</v>
      </c>
      <c r="F186" s="64"/>
      <c r="G186" s="64">
        <f>'درآمد ناشی از تغییر قیمت اوراق '!K176</f>
        <v>11912994103</v>
      </c>
      <c r="H186" s="64">
        <f>'درآمد ناشی ازفروش'!K167</f>
        <v>0</v>
      </c>
      <c r="I186" s="347"/>
      <c r="J186" s="348">
        <f t="shared" si="16"/>
        <v>11912994103</v>
      </c>
      <c r="K186" s="349"/>
      <c r="L186" s="350">
        <f t="shared" si="17"/>
        <v>1.3693024897212075E-2</v>
      </c>
      <c r="M186" s="350"/>
      <c r="N186" s="64">
        <v>0</v>
      </c>
      <c r="O186" s="64"/>
      <c r="P186" s="64">
        <f>'درآمد ناشی از تغییر قیمت اوراق '!R175</f>
        <v>10672979332</v>
      </c>
      <c r="Q186" s="64">
        <f>'درآمد ناشی ازفروش'!S168</f>
        <v>-605739909</v>
      </c>
      <c r="R186" s="351">
        <f t="shared" si="18"/>
        <v>10067239423</v>
      </c>
      <c r="S186" s="101"/>
      <c r="T186" s="350">
        <f>R186/درآمدها!$J$4</f>
        <v>-2.8794411281855836E-2</v>
      </c>
      <c r="U186" s="111">
        <v>0</v>
      </c>
      <c r="V186" s="126">
        <f t="shared" si="25"/>
        <v>0</v>
      </c>
      <c r="X186" s="126">
        <v>127347996</v>
      </c>
      <c r="Y186" s="126">
        <f t="shared" si="26"/>
        <v>127347996</v>
      </c>
    </row>
    <row r="187" spans="1:25" s="111" customFormat="1" ht="42.75" customHeight="1">
      <c r="A187" s="61"/>
      <c r="B187" s="61" t="s">
        <v>374</v>
      </c>
      <c r="C187" s="345" t="s">
        <v>199</v>
      </c>
      <c r="D187" s="346"/>
      <c r="E187" s="64">
        <v>0</v>
      </c>
      <c r="F187" s="64"/>
      <c r="G187" s="64">
        <f>'درآمد ناشی از تغییر قیمت اوراق '!K177</f>
        <v>10767980993</v>
      </c>
      <c r="H187" s="64">
        <f>'درآمد ناشی ازفروش'!K168</f>
        <v>0</v>
      </c>
      <c r="I187" s="347"/>
      <c r="J187" s="348">
        <f t="shared" si="16"/>
        <v>10767980993</v>
      </c>
      <c r="K187" s="349"/>
      <c r="L187" s="350">
        <f t="shared" si="17"/>
        <v>1.2376924772650113E-2</v>
      </c>
      <c r="M187" s="350"/>
      <c r="N187" s="64">
        <f>'درآمد سود سهام'!T69</f>
        <v>5399176000</v>
      </c>
      <c r="O187" s="64"/>
      <c r="P187" s="64">
        <f>'درآمد ناشی از تغییر قیمت اوراق '!R176</f>
        <v>2487755180</v>
      </c>
      <c r="Q187" s="64">
        <f>'درآمد ناشی ازفروش'!S169</f>
        <v>-235501840</v>
      </c>
      <c r="R187" s="351">
        <f t="shared" si="18"/>
        <v>7651429340</v>
      </c>
      <c r="S187" s="101"/>
      <c r="T187" s="350">
        <f>R187/درآمدها!$J$4</f>
        <v>-2.188468894528036E-2</v>
      </c>
      <c r="U187" s="111">
        <v>51659867</v>
      </c>
      <c r="V187" s="126">
        <f t="shared" si="25"/>
        <v>-5347516133</v>
      </c>
      <c r="X187" s="126">
        <v>-12139938</v>
      </c>
      <c r="Y187" s="126">
        <f t="shared" si="26"/>
        <v>-12139938</v>
      </c>
    </row>
    <row r="188" spans="1:25" s="111" customFormat="1" ht="42.75" customHeight="1">
      <c r="A188" s="61"/>
      <c r="B188" s="61" t="s">
        <v>375</v>
      </c>
      <c r="C188" s="345" t="s">
        <v>110</v>
      </c>
      <c r="D188" s="346"/>
      <c r="E188" s="64">
        <v>0</v>
      </c>
      <c r="F188" s="64"/>
      <c r="G188" s="64">
        <f>'درآمد ناشی از تغییر قیمت اوراق '!K178</f>
        <v>2327092547</v>
      </c>
      <c r="H188" s="64">
        <f>'درآمد ناشی ازفروش'!K169</f>
        <v>0</v>
      </c>
      <c r="I188" s="347"/>
      <c r="J188" s="348">
        <f t="shared" si="16"/>
        <v>2327092547</v>
      </c>
      <c r="K188" s="349"/>
      <c r="L188" s="350">
        <f t="shared" si="17"/>
        <v>2.6748049993715055E-3</v>
      </c>
      <c r="M188" s="350"/>
      <c r="N188" s="64">
        <v>0</v>
      </c>
      <c r="O188" s="64"/>
      <c r="P188" s="64">
        <f>'درآمد ناشی از تغییر قیمت اوراق '!R177</f>
        <v>7568482668</v>
      </c>
      <c r="Q188" s="64">
        <f>'درآمد ناشی ازفروش'!S170</f>
        <v>26315393</v>
      </c>
      <c r="R188" s="351">
        <f t="shared" si="18"/>
        <v>7594798061</v>
      </c>
      <c r="S188" s="101"/>
      <c r="T188" s="350">
        <f>R188/درآمدها!$J$4</f>
        <v>-2.1722711637457717E-2</v>
      </c>
      <c r="U188" s="111">
        <v>163459800</v>
      </c>
      <c r="V188" s="126">
        <f t="shared" si="25"/>
        <v>163459800</v>
      </c>
      <c r="X188" s="126">
        <v>363550594</v>
      </c>
      <c r="Y188" s="126">
        <f t="shared" si="26"/>
        <v>363550594</v>
      </c>
    </row>
    <row r="189" spans="1:25" s="111" customFormat="1" ht="42.75" customHeight="1">
      <c r="A189" s="61"/>
      <c r="B189" s="61" t="s">
        <v>376</v>
      </c>
      <c r="C189" s="345" t="s">
        <v>439</v>
      </c>
      <c r="D189" s="346"/>
      <c r="E189" s="64">
        <f>'درآمد سود سهام'!N70</f>
        <v>0</v>
      </c>
      <c r="F189" s="64"/>
      <c r="G189" s="64">
        <f>'درآمد ناشی از تغییر قیمت اوراق '!K179</f>
        <v>1808221</v>
      </c>
      <c r="H189" s="64">
        <f>'درآمد ناشی ازفروش'!K170</f>
        <v>0</v>
      </c>
      <c r="I189" s="347"/>
      <c r="J189" s="348">
        <f t="shared" si="16"/>
        <v>1808221</v>
      </c>
      <c r="K189" s="349"/>
      <c r="L189" s="350">
        <f t="shared" si="17"/>
        <v>2.0784040484353556E-6</v>
      </c>
      <c r="M189" s="350"/>
      <c r="N189" s="64">
        <v>0</v>
      </c>
      <c r="O189" s="64"/>
      <c r="P189" s="64">
        <f>'درآمد ناشی از تغییر قیمت اوراق '!R178</f>
        <v>-4116397634</v>
      </c>
      <c r="Q189" s="64">
        <f>'درآمد ناشی ازفروش'!S171</f>
        <v>33095895</v>
      </c>
      <c r="R189" s="351">
        <f t="shared" si="18"/>
        <v>-4083301739</v>
      </c>
      <c r="S189" s="101"/>
      <c r="T189" s="350">
        <f>R189/درآمدها!$J$4</f>
        <v>1.1679097389107874E-2</v>
      </c>
      <c r="U189" s="111">
        <v>4929976200</v>
      </c>
      <c r="V189" s="126">
        <f t="shared" si="25"/>
        <v>4929976200</v>
      </c>
      <c r="X189" s="126">
        <v>-1702803463</v>
      </c>
      <c r="Y189" s="126">
        <f t="shared" si="26"/>
        <v>-1702803463</v>
      </c>
    </row>
    <row r="190" spans="1:25" s="111" customFormat="1" ht="42.75" customHeight="1">
      <c r="A190" s="61"/>
      <c r="B190" s="61" t="s">
        <v>377</v>
      </c>
      <c r="C190" s="345" t="s">
        <v>155</v>
      </c>
      <c r="D190" s="346"/>
      <c r="E190" s="64">
        <f>'درآمد سود سهام'!N67</f>
        <v>0</v>
      </c>
      <c r="F190" s="64"/>
      <c r="G190" s="64">
        <f>'درآمد ناشی از تغییر قیمت اوراق '!K180</f>
        <v>1896876909</v>
      </c>
      <c r="H190" s="64">
        <f>'درآمد ناشی ازفروش'!K171</f>
        <v>0</v>
      </c>
      <c r="I190" s="347"/>
      <c r="J190" s="348">
        <f t="shared" si="16"/>
        <v>1896876909</v>
      </c>
      <c r="K190" s="349"/>
      <c r="L190" s="350">
        <f t="shared" si="17"/>
        <v>2.1803068579831467E-3</v>
      </c>
      <c r="M190" s="350"/>
      <c r="N190" s="64">
        <f>'درآمد سود سهام'!T70</f>
        <v>5681000076</v>
      </c>
      <c r="O190" s="64"/>
      <c r="P190" s="64">
        <f>'درآمد ناشی از تغییر قیمت اوراق '!R179</f>
        <v>247434877</v>
      </c>
      <c r="Q190" s="64">
        <f>'درآمد ناشی ازفروش'!S172</f>
        <v>-427723437</v>
      </c>
      <c r="R190" s="351">
        <f t="shared" si="18"/>
        <v>5500711516</v>
      </c>
      <c r="S190" s="101"/>
      <c r="T190" s="350">
        <f>R190/درآمدها!$J$4</f>
        <v>-1.5733185939005429E-2</v>
      </c>
      <c r="U190" s="111">
        <v>449223130</v>
      </c>
      <c r="V190" s="126">
        <f t="shared" si="25"/>
        <v>-5231776946</v>
      </c>
      <c r="X190" s="126">
        <v>-86832105</v>
      </c>
      <c r="Y190" s="126">
        <f t="shared" si="26"/>
        <v>-86832105</v>
      </c>
    </row>
    <row r="191" spans="1:25" s="111" customFormat="1" ht="42.75" customHeight="1">
      <c r="A191" s="61"/>
      <c r="B191" s="61" t="s">
        <v>378</v>
      </c>
      <c r="C191" s="345" t="s">
        <v>158</v>
      </c>
      <c r="D191" s="346"/>
      <c r="E191" s="64">
        <f>'درآمد سود سهام'!N71</f>
        <v>0</v>
      </c>
      <c r="F191" s="64"/>
      <c r="G191" s="64">
        <f>'درآمد ناشی از تغییر قیمت اوراق '!K181</f>
        <v>-1722296953</v>
      </c>
      <c r="H191" s="64">
        <f>'درآمد ناشی ازفروش'!K172</f>
        <v>0</v>
      </c>
      <c r="I191" s="347"/>
      <c r="J191" s="348">
        <f t="shared" si="16"/>
        <v>-1722296953</v>
      </c>
      <c r="K191" s="349"/>
      <c r="L191" s="350">
        <f t="shared" si="17"/>
        <v>-1.9796412936931257E-3</v>
      </c>
      <c r="M191" s="350"/>
      <c r="N191" s="64">
        <v>0</v>
      </c>
      <c r="O191" s="64"/>
      <c r="P191" s="64">
        <f>'درآمد ناشی از تغییر قیمت اوراق '!R180</f>
        <v>-3544132027</v>
      </c>
      <c r="Q191" s="64">
        <f>'درآمد ناشی ازفروش'!S173</f>
        <v>244495929</v>
      </c>
      <c r="R191" s="351">
        <f t="shared" si="18"/>
        <v>-3299636098</v>
      </c>
      <c r="S191" s="101"/>
      <c r="T191" s="350">
        <f>R191/درآمدها!$J$4</f>
        <v>9.4376496767528961E-3</v>
      </c>
      <c r="U191" s="111">
        <v>154853600</v>
      </c>
      <c r="V191" s="126">
        <f t="shared" si="25"/>
        <v>154853600</v>
      </c>
      <c r="X191" s="126">
        <v>491870285</v>
      </c>
      <c r="Y191" s="126">
        <f t="shared" si="26"/>
        <v>491870285</v>
      </c>
    </row>
    <row r="192" spans="1:25" s="111" customFormat="1" ht="42.75" customHeight="1">
      <c r="A192" s="61"/>
      <c r="B192" s="61" t="s">
        <v>379</v>
      </c>
      <c r="C192" s="345" t="s">
        <v>93</v>
      </c>
      <c r="D192" s="346"/>
      <c r="E192" s="64">
        <f>'درآمد سود سهام'!N72</f>
        <v>0</v>
      </c>
      <c r="F192" s="64"/>
      <c r="G192" s="64">
        <f>'درآمد ناشی از تغییر قیمت اوراق '!K182</f>
        <v>6054514961</v>
      </c>
      <c r="H192" s="64">
        <f>'درآمد ناشی ازفروش'!K173</f>
        <v>0</v>
      </c>
      <c r="I192" s="347"/>
      <c r="J192" s="348">
        <f t="shared" si="16"/>
        <v>6054514961</v>
      </c>
      <c r="K192" s="349"/>
      <c r="L192" s="350">
        <f t="shared" si="17"/>
        <v>6.9591761218649869E-3</v>
      </c>
      <c r="M192" s="350"/>
      <c r="N192" s="64">
        <f>'درآمد سود سهام'!T71</f>
        <v>660215901</v>
      </c>
      <c r="O192" s="64"/>
      <c r="P192" s="64">
        <f>'درآمد ناشی از تغییر قیمت اوراق '!R181</f>
        <v>4620794686</v>
      </c>
      <c r="Q192" s="64">
        <f>'درآمد ناشی ازفروش'!S174</f>
        <v>-155373667</v>
      </c>
      <c r="R192" s="351">
        <f t="shared" si="18"/>
        <v>5125636920</v>
      </c>
      <c r="S192" s="101"/>
      <c r="T192" s="350">
        <f>R192/درآمدها!$J$4</f>
        <v>-1.4660394111493537E-2</v>
      </c>
      <c r="U192" s="111">
        <v>0</v>
      </c>
      <c r="V192" s="126">
        <f t="shared" si="25"/>
        <v>-660215901</v>
      </c>
      <c r="X192" s="126">
        <v>35798</v>
      </c>
      <c r="Y192" s="126">
        <f t="shared" si="26"/>
        <v>35798</v>
      </c>
    </row>
    <row r="193" spans="1:25 16379:16379" s="111" customFormat="1" ht="42.75" customHeight="1">
      <c r="A193" s="61"/>
      <c r="B193" s="61" t="s">
        <v>380</v>
      </c>
      <c r="C193" s="345" t="s">
        <v>122</v>
      </c>
      <c r="D193" s="346"/>
      <c r="E193" s="64">
        <v>0</v>
      </c>
      <c r="F193" s="64"/>
      <c r="G193" s="64">
        <f>'درآمد ناشی از تغییر قیمت اوراق '!K183</f>
        <v>1482107142</v>
      </c>
      <c r="H193" s="64">
        <f>'درآمد ناشی ازفروش'!K174</f>
        <v>0</v>
      </c>
      <c r="I193" s="347"/>
      <c r="J193" s="348">
        <f t="shared" si="16"/>
        <v>1482107142</v>
      </c>
      <c r="K193" s="349"/>
      <c r="L193" s="350">
        <f t="shared" si="17"/>
        <v>1.7035624982498015E-3</v>
      </c>
      <c r="M193" s="350"/>
      <c r="N193" s="64">
        <f>'درآمد سود سهام'!T72</f>
        <v>5205832816</v>
      </c>
      <c r="O193" s="64"/>
      <c r="P193" s="64">
        <f>'درآمد ناشی از تغییر قیمت اوراق '!R182</f>
        <v>-206068055</v>
      </c>
      <c r="Q193" s="64">
        <f>'درآمد ناشی ازفروش'!S175</f>
        <v>-341992545</v>
      </c>
      <c r="R193" s="351">
        <f t="shared" si="18"/>
        <v>4657772216</v>
      </c>
      <c r="S193" s="101"/>
      <c r="T193" s="350">
        <f>R193/درآمدها!$J$4</f>
        <v>-1.3322203159119706E-2</v>
      </c>
      <c r="U193" s="111">
        <v>0</v>
      </c>
      <c r="V193" s="126">
        <f t="shared" si="25"/>
        <v>-5205832816</v>
      </c>
      <c r="X193" s="126">
        <v>65900574</v>
      </c>
      <c r="Y193" s="126">
        <f t="shared" si="26"/>
        <v>65900574</v>
      </c>
    </row>
    <row r="194" spans="1:25 16379:16379" s="111" customFormat="1" ht="42.75" customHeight="1">
      <c r="A194" s="61"/>
      <c r="B194" s="61" t="s">
        <v>456</v>
      </c>
      <c r="C194" s="345" t="s">
        <v>144</v>
      </c>
      <c r="D194" s="346"/>
      <c r="E194" s="64">
        <f>'درآمد سود سهام'!N73</f>
        <v>0</v>
      </c>
      <c r="F194" s="64"/>
      <c r="G194" s="64">
        <f>'درآمد ناشی از تغییر قیمت اوراق '!K184</f>
        <v>12008642953</v>
      </c>
      <c r="H194" s="64">
        <f>'درآمد ناشی ازفروش'!K175</f>
        <v>0</v>
      </c>
      <c r="I194" s="347"/>
      <c r="J194" s="348">
        <f t="shared" si="16"/>
        <v>12008642953</v>
      </c>
      <c r="K194" s="349"/>
      <c r="L194" s="350">
        <f t="shared" si="17"/>
        <v>1.3802965527847483E-2</v>
      </c>
      <c r="M194" s="350"/>
      <c r="N194" s="64">
        <v>0</v>
      </c>
      <c r="O194" s="64"/>
      <c r="P194" s="64">
        <f>'درآمد ناشی از تغییر قیمت اوراق '!R183</f>
        <v>-5124194477</v>
      </c>
      <c r="Q194" s="64">
        <f>'درآمد ناشی ازفروش'!S176</f>
        <v>-834723814</v>
      </c>
      <c r="R194" s="351">
        <f t="shared" si="18"/>
        <v>-5958918291</v>
      </c>
      <c r="S194" s="101"/>
      <c r="T194" s="350">
        <f>R194/درآمدها!$J$4</f>
        <v>1.7043753193553852E-2</v>
      </c>
      <c r="U194" s="111">
        <v>177337560</v>
      </c>
      <c r="V194" s="126">
        <f t="shared" si="25"/>
        <v>177337560</v>
      </c>
      <c r="X194" s="126">
        <v>2451273788</v>
      </c>
      <c r="Y194" s="126">
        <f t="shared" si="26"/>
        <v>2451273788</v>
      </c>
    </row>
    <row r="195" spans="1:25 16379:16379" s="111" customFormat="1" ht="42.75" customHeight="1">
      <c r="A195" s="61"/>
      <c r="B195" s="61"/>
      <c r="C195" s="345" t="s">
        <v>174</v>
      </c>
      <c r="D195" s="346"/>
      <c r="E195" s="64">
        <v>0</v>
      </c>
      <c r="F195" s="64"/>
      <c r="G195" s="64">
        <f>'درآمد ناشی از تغییر قیمت اوراق '!K185</f>
        <v>15245291950</v>
      </c>
      <c r="H195" s="64">
        <f>'درآمد ناشی ازفروش'!K176</f>
        <v>0</v>
      </c>
      <c r="I195" s="347"/>
      <c r="J195" s="348">
        <f t="shared" si="16"/>
        <v>15245291950</v>
      </c>
      <c r="K195" s="349"/>
      <c r="L195" s="350">
        <f t="shared" si="17"/>
        <v>1.7523232231269815E-2</v>
      </c>
      <c r="M195" s="350"/>
      <c r="N195" s="64">
        <f>'درآمد سود سهام'!T73</f>
        <v>25071438456</v>
      </c>
      <c r="O195" s="64"/>
      <c r="P195" s="64">
        <f>'درآمد ناشی از تغییر قیمت اوراق '!R184</f>
        <v>-6009457414</v>
      </c>
      <c r="Q195" s="64">
        <f>'درآمد ناشی ازفروش'!S177</f>
        <v>-646529407</v>
      </c>
      <c r="R195" s="351">
        <f t="shared" si="18"/>
        <v>18415451635</v>
      </c>
      <c r="S195" s="101"/>
      <c r="T195" s="350">
        <f>R195/درآمدها!$J$4</f>
        <v>-5.2672045040257756E-2</v>
      </c>
      <c r="V195" s="126"/>
      <c r="X195" s="126"/>
      <c r="Y195" s="126"/>
    </row>
    <row r="196" spans="1:25 16379:16379" s="111" customFormat="1" ht="42.75" customHeight="1">
      <c r="A196" s="61"/>
      <c r="B196" s="61" t="s">
        <v>381</v>
      </c>
      <c r="C196" s="345" t="s">
        <v>482</v>
      </c>
      <c r="D196" s="346"/>
      <c r="E196" s="64">
        <v>0</v>
      </c>
      <c r="F196" s="64"/>
      <c r="G196" s="64">
        <f>'درآمد ناشی از تغییر قیمت اوراق '!K186</f>
        <v>1040985704</v>
      </c>
      <c r="H196" s="64">
        <f>'درآمد ناشی ازفروش'!K177</f>
        <v>0</v>
      </c>
      <c r="I196" s="347"/>
      <c r="J196" s="348">
        <f t="shared" si="16"/>
        <v>1040985704</v>
      </c>
      <c r="K196" s="349"/>
      <c r="L196" s="350">
        <f t="shared" si="17"/>
        <v>1.1965290202673947E-3</v>
      </c>
      <c r="M196" s="350"/>
      <c r="N196" s="64">
        <v>0</v>
      </c>
      <c r="O196" s="64"/>
      <c r="P196" s="64">
        <f>'درآمد ناشی از تغییر قیمت اوراق '!R185</f>
        <v>-26716066299</v>
      </c>
      <c r="Q196" s="64">
        <f>'درآمد ناشی ازفروش'!S178</f>
        <v>70647864</v>
      </c>
      <c r="R196" s="351">
        <f t="shared" si="18"/>
        <v>-26645418435</v>
      </c>
      <c r="S196" s="101"/>
      <c r="T196" s="350">
        <f>R196/درآمدها!$J$4</f>
        <v>7.6211472177930881E-2</v>
      </c>
      <c r="U196" s="111">
        <v>0</v>
      </c>
      <c r="V196" s="126">
        <f>U196-N196</f>
        <v>0</v>
      </c>
      <c r="X196" s="126">
        <v>0</v>
      </c>
      <c r="Y196" s="126">
        <f>X196-H196</f>
        <v>0</v>
      </c>
    </row>
    <row r="197" spans="1:25 16379:16379" s="111" customFormat="1" ht="42.75" customHeight="1">
      <c r="A197" s="61"/>
      <c r="B197" s="61"/>
      <c r="C197" s="345" t="s">
        <v>582</v>
      </c>
      <c r="D197" s="346"/>
      <c r="E197" s="64"/>
      <c r="F197" s="64"/>
      <c r="G197" s="64">
        <f>'درآمد ناشی از تغییر قیمت اوراق '!K187</f>
        <v>-506018199</v>
      </c>
      <c r="H197" s="64">
        <f>'درآمد ناشی ازفروش'!K178</f>
        <v>0</v>
      </c>
      <c r="I197" s="347"/>
      <c r="J197" s="348">
        <f t="shared" si="16"/>
        <v>-506018199</v>
      </c>
      <c r="K197" s="349"/>
      <c r="L197" s="350">
        <f t="shared" si="17"/>
        <v>-5.8162706515606634E-4</v>
      </c>
      <c r="M197" s="350"/>
      <c r="N197" s="64">
        <v>0</v>
      </c>
      <c r="O197" s="64"/>
      <c r="P197" s="64">
        <f>'درآمد ناشی از تغییر قیمت اوراق '!R186</f>
        <v>4304839842</v>
      </c>
      <c r="Q197" s="64">
        <v>0</v>
      </c>
      <c r="R197" s="351">
        <f t="shared" si="18"/>
        <v>4304839842</v>
      </c>
      <c r="S197" s="101"/>
      <c r="T197" s="350">
        <f>R197/درآمدها!$J$4</f>
        <v>-1.231274271970469E-2</v>
      </c>
      <c r="V197" s="126"/>
      <c r="X197" s="126"/>
      <c r="Y197" s="126"/>
    </row>
    <row r="198" spans="1:25 16379:16379" s="111" customFormat="1" ht="42.75" customHeight="1">
      <c r="A198" s="61"/>
      <c r="B198" s="61" t="s">
        <v>382</v>
      </c>
      <c r="C198" s="345" t="s">
        <v>170</v>
      </c>
      <c r="D198" s="346"/>
      <c r="E198" s="64">
        <v>0</v>
      </c>
      <c r="F198" s="64"/>
      <c r="G198" s="64">
        <f>'درآمد ناشی از تغییر قیمت اوراق '!K188</f>
        <v>547674122</v>
      </c>
      <c r="H198" s="64">
        <f>'درآمد ناشی ازفروش'!K179</f>
        <v>0</v>
      </c>
      <c r="I198" s="347"/>
      <c r="J198" s="348">
        <f t="shared" si="16"/>
        <v>547674122</v>
      </c>
      <c r="K198" s="349"/>
      <c r="L198" s="350">
        <f t="shared" si="17"/>
        <v>6.2950718545359157E-4</v>
      </c>
      <c r="M198" s="350"/>
      <c r="N198" s="64">
        <v>0</v>
      </c>
      <c r="O198" s="64"/>
      <c r="P198" s="64">
        <f>'درآمد ناشی از تغییر قیمت اوراق '!R187</f>
        <v>-506018199</v>
      </c>
      <c r="Q198" s="64">
        <f>'درآمد ناشی ازفروش'!S179</f>
        <v>-339914112</v>
      </c>
      <c r="R198" s="351">
        <f t="shared" si="18"/>
        <v>-845932311</v>
      </c>
      <c r="S198" s="101"/>
      <c r="T198" s="350">
        <f>R198/درآمدها!$J$4</f>
        <v>2.4195434176220425E-3</v>
      </c>
      <c r="U198" s="111">
        <v>78717678</v>
      </c>
      <c r="V198" s="126">
        <f t="shared" ref="V198:V219" si="27">U198-N198</f>
        <v>78717678</v>
      </c>
      <c r="X198" s="126">
        <v>35641505</v>
      </c>
      <c r="Y198" s="126">
        <f>X198-H198</f>
        <v>35641505</v>
      </c>
      <c r="XEY198" s="126">
        <f>SUM(A198:XEX198)</f>
        <v>-367798011.99695098</v>
      </c>
    </row>
    <row r="199" spans="1:25 16379:16379" s="111" customFormat="1" ht="42.75" customHeight="1">
      <c r="A199" s="61"/>
      <c r="B199" s="61" t="s">
        <v>383</v>
      </c>
      <c r="C199" s="345" t="s">
        <v>229</v>
      </c>
      <c r="D199" s="346"/>
      <c r="E199" s="64">
        <v>0</v>
      </c>
      <c r="F199" s="64"/>
      <c r="G199" s="64">
        <f>'درآمد ناشی از تغییر قیمت اوراق '!K189</f>
        <v>418923672</v>
      </c>
      <c r="H199" s="64">
        <f>'درآمد ناشی ازفروش'!K180</f>
        <v>0</v>
      </c>
      <c r="I199" s="347"/>
      <c r="J199" s="348">
        <f t="shared" si="16"/>
        <v>418923672</v>
      </c>
      <c r="K199" s="349"/>
      <c r="L199" s="350">
        <f t="shared" si="17"/>
        <v>4.8151893815534991E-4</v>
      </c>
      <c r="M199" s="350"/>
      <c r="N199" s="64">
        <v>0</v>
      </c>
      <c r="O199" s="64"/>
      <c r="P199" s="64">
        <f>'درآمد ناشی از تغییر قیمت اوراق '!R188</f>
        <v>-5272982525</v>
      </c>
      <c r="Q199" s="64">
        <f>'درآمد ناشی ازفروش'!S180</f>
        <v>-62089947</v>
      </c>
      <c r="R199" s="351">
        <f t="shared" si="18"/>
        <v>-5335072472</v>
      </c>
      <c r="S199" s="101"/>
      <c r="T199" s="350">
        <f>R199/درآمدها!$J$4</f>
        <v>1.5259423613816967E-2</v>
      </c>
      <c r="U199" s="111">
        <v>0</v>
      </c>
      <c r="V199" s="126">
        <f t="shared" si="27"/>
        <v>0</v>
      </c>
      <c r="X199" s="126">
        <v>0</v>
      </c>
      <c r="Y199" s="126">
        <f>X199-H199</f>
        <v>0</v>
      </c>
    </row>
    <row r="200" spans="1:25 16379:16379" s="111" customFormat="1" ht="42.75" customHeight="1">
      <c r="A200" s="61"/>
      <c r="B200" s="61" t="s">
        <v>384</v>
      </c>
      <c r="C200" s="345" t="s">
        <v>208</v>
      </c>
      <c r="D200" s="346"/>
      <c r="E200" s="64">
        <v>0</v>
      </c>
      <c r="F200" s="64"/>
      <c r="G200" s="64">
        <f>'درآمد ناشی از تغییر قیمت اوراق '!K190</f>
        <v>152043396</v>
      </c>
      <c r="H200" s="64">
        <f>'درآمد ناشی ازفروش'!K181</f>
        <v>0</v>
      </c>
      <c r="I200" s="347"/>
      <c r="J200" s="348">
        <f t="shared" si="16"/>
        <v>152043396</v>
      </c>
      <c r="K200" s="349"/>
      <c r="L200" s="350">
        <f t="shared" si="17"/>
        <v>1.7476160811331134E-4</v>
      </c>
      <c r="M200" s="350"/>
      <c r="N200" s="64">
        <v>0</v>
      </c>
      <c r="O200" s="64"/>
      <c r="P200" s="64">
        <f>'درآمد ناشی از تغییر قیمت اوراق '!R189</f>
        <v>-1479842845</v>
      </c>
      <c r="Q200" s="64">
        <f>'درآمد ناشی ازفروش'!S181</f>
        <v>-36916375</v>
      </c>
      <c r="R200" s="351">
        <f t="shared" si="18"/>
        <v>-1516759220</v>
      </c>
      <c r="S200" s="101"/>
      <c r="T200" s="350">
        <f>R200/درآمدها!$J$4</f>
        <v>4.3382487453757319E-3</v>
      </c>
      <c r="U200" s="111">
        <v>515595210</v>
      </c>
      <c r="V200" s="126">
        <f t="shared" si="27"/>
        <v>515595210</v>
      </c>
      <c r="X200" s="126">
        <v>-28520536</v>
      </c>
      <c r="Y200" s="126">
        <f>X200-H200</f>
        <v>-28520536</v>
      </c>
    </row>
    <row r="201" spans="1:25 16379:16379" s="111" customFormat="1" ht="42.75" customHeight="1">
      <c r="A201" s="61"/>
      <c r="B201" s="61" t="s">
        <v>385</v>
      </c>
      <c r="C201" s="345" t="s">
        <v>185</v>
      </c>
      <c r="D201" s="346"/>
      <c r="E201" s="64">
        <f>'درآمد سود سهام'!N74</f>
        <v>0</v>
      </c>
      <c r="F201" s="64"/>
      <c r="G201" s="64">
        <f>'درآمد ناشی از تغییر قیمت اوراق '!K191</f>
        <v>775466351</v>
      </c>
      <c r="H201" s="64">
        <f>'درآمد ناشی ازفروش'!K182</f>
        <v>0</v>
      </c>
      <c r="I201" s="347"/>
      <c r="J201" s="348">
        <f t="shared" si="16"/>
        <v>775466351</v>
      </c>
      <c r="K201" s="349"/>
      <c r="L201" s="350">
        <f t="shared" si="17"/>
        <v>8.9133596133646957E-4</v>
      </c>
      <c r="M201" s="350"/>
      <c r="N201" s="64">
        <v>0</v>
      </c>
      <c r="O201" s="64"/>
      <c r="P201" s="64">
        <f>'درآمد ناشی از تغییر قیمت اوراق '!R190</f>
        <v>-1353863026</v>
      </c>
      <c r="Q201" s="64">
        <f>'درآمد ناشی ازفروش'!S182</f>
        <v>-62966977</v>
      </c>
      <c r="R201" s="351">
        <f t="shared" si="18"/>
        <v>-1416830003</v>
      </c>
      <c r="S201" s="101"/>
      <c r="T201" s="350">
        <f>R201/درآمدها!$J$4</f>
        <v>4.0524302749420206E-3</v>
      </c>
      <c r="U201" s="111">
        <v>849264759</v>
      </c>
      <c r="V201" s="126">
        <f t="shared" si="27"/>
        <v>849264759</v>
      </c>
      <c r="X201" s="126">
        <v>23322154</v>
      </c>
      <c r="Y201" s="126">
        <f>X201-H201</f>
        <v>23322154</v>
      </c>
    </row>
    <row r="202" spans="1:25 16379:16379" s="111" customFormat="1" ht="42.75" customHeight="1">
      <c r="A202" s="61"/>
      <c r="B202" s="61" t="s">
        <v>387</v>
      </c>
      <c r="C202" s="345" t="s">
        <v>206</v>
      </c>
      <c r="D202" s="346"/>
      <c r="E202" s="64">
        <f>'درآمد سود سهام'!N75</f>
        <v>1333450454</v>
      </c>
      <c r="F202" s="64"/>
      <c r="G202" s="64">
        <f>'درآمد ناشی از تغییر قیمت اوراق '!K192</f>
        <v>11336145269</v>
      </c>
      <c r="H202" s="64">
        <f>'درآمد ناشی ازفروش'!K183</f>
        <v>0</v>
      </c>
      <c r="I202" s="347"/>
      <c r="J202" s="348">
        <f t="shared" si="16"/>
        <v>12669595723</v>
      </c>
      <c r="K202" s="349"/>
      <c r="L202" s="350">
        <f t="shared" si="17"/>
        <v>1.4562677373353403E-2</v>
      </c>
      <c r="M202" s="350"/>
      <c r="N202" s="64">
        <f>'درآمد سود سهام'!T74</f>
        <v>1707346682</v>
      </c>
      <c r="O202" s="64"/>
      <c r="P202" s="64">
        <f>'درآمد ناشی از تغییر قیمت اوراق '!R191</f>
        <v>-531077437</v>
      </c>
      <c r="Q202" s="64">
        <f>'درآمد ناشی ازفروش'!S183</f>
        <v>-663891983</v>
      </c>
      <c r="R202" s="351">
        <f t="shared" si="18"/>
        <v>512377262</v>
      </c>
      <c r="S202" s="101"/>
      <c r="T202" s="350">
        <f>R202/درآمدها!$J$4</f>
        <v>-1.4655061823395756E-3</v>
      </c>
      <c r="U202" s="111">
        <v>0</v>
      </c>
      <c r="V202" s="126">
        <f t="shared" si="27"/>
        <v>-1707346682</v>
      </c>
      <c r="X202" s="126">
        <v>0</v>
      </c>
      <c r="Y202" s="126">
        <f>X202-H202</f>
        <v>0</v>
      </c>
    </row>
    <row r="203" spans="1:25 16379:16379" s="111" customFormat="1" ht="42.75" customHeight="1">
      <c r="A203" s="61"/>
      <c r="B203" s="61" t="s">
        <v>388</v>
      </c>
      <c r="C203" s="345" t="s">
        <v>136</v>
      </c>
      <c r="D203" s="346"/>
      <c r="E203" s="64">
        <v>0</v>
      </c>
      <c r="F203" s="64"/>
      <c r="G203" s="64">
        <f>'درآمد ناشی از تغییر قیمت اوراق '!K193</f>
        <v>1621206232</v>
      </c>
      <c r="H203" s="64">
        <f>'درآمد ناشی ازفروش'!K184</f>
        <v>0</v>
      </c>
      <c r="I203" s="347"/>
      <c r="J203" s="348">
        <f t="shared" si="16"/>
        <v>1621206232</v>
      </c>
      <c r="K203" s="349"/>
      <c r="L203" s="350">
        <f t="shared" si="17"/>
        <v>1.8634456717057418E-3</v>
      </c>
      <c r="M203" s="350"/>
      <c r="N203" s="64">
        <f>'درآمد سود سهام'!T75</f>
        <v>1021425846</v>
      </c>
      <c r="O203" s="64"/>
      <c r="P203" s="64">
        <f>'درآمد ناشی از تغییر قیمت اوراق '!R192</f>
        <v>-12954924407</v>
      </c>
      <c r="Q203" s="64">
        <f>'درآمد ناشی ازفروش'!S184</f>
        <v>-272970393</v>
      </c>
      <c r="R203" s="351">
        <f t="shared" si="18"/>
        <v>-12206468954</v>
      </c>
      <c r="S203" s="101"/>
      <c r="T203" s="350">
        <f>R203/درآمدها!$J$4</f>
        <v>3.4913055366268562E-2</v>
      </c>
      <c r="U203" s="111">
        <v>119249761</v>
      </c>
      <c r="V203" s="126">
        <f t="shared" si="27"/>
        <v>-902176085</v>
      </c>
      <c r="X203" s="126">
        <v>116815358</v>
      </c>
      <c r="Y203" s="126">
        <f>X203-H203</f>
        <v>116815358</v>
      </c>
    </row>
    <row r="204" spans="1:25 16379:16379" s="111" customFormat="1" ht="42.75" customHeight="1">
      <c r="A204" s="61"/>
      <c r="B204" s="61" t="s">
        <v>389</v>
      </c>
      <c r="C204" s="345" t="s">
        <v>89</v>
      </c>
      <c r="D204" s="346"/>
      <c r="E204" s="64">
        <v>0</v>
      </c>
      <c r="F204" s="64"/>
      <c r="G204" s="64">
        <f>'درآمد ناشی از تغییر قیمت اوراق '!K194</f>
        <v>15366560993</v>
      </c>
      <c r="H204" s="64">
        <v>0</v>
      </c>
      <c r="I204" s="347"/>
      <c r="J204" s="348">
        <f t="shared" ref="J204:J237" si="28">E204+G204+H204</f>
        <v>15366560993</v>
      </c>
      <c r="K204" s="349"/>
      <c r="L204" s="350">
        <f t="shared" ref="L204:L237" si="29">J204/870004560163</f>
        <v>1.7662621205250917E-2</v>
      </c>
      <c r="M204" s="350"/>
      <c r="N204" s="64">
        <v>0</v>
      </c>
      <c r="O204" s="64"/>
      <c r="P204" s="64">
        <f>'درآمد ناشی از تغییر قیمت اوراق '!R193</f>
        <v>-2705324503</v>
      </c>
      <c r="Q204" s="64">
        <f>'درآمد ناشی ازفروش'!S185</f>
        <v>-4280111890</v>
      </c>
      <c r="R204" s="351">
        <f t="shared" ref="R204:R237" si="30">N204+P204+Q204</f>
        <v>-6985436393</v>
      </c>
      <c r="S204" s="101"/>
      <c r="T204" s="350">
        <f>R204/درآمدها!$J$4</f>
        <v>1.9979809760335084E-2</v>
      </c>
      <c r="U204" s="111">
        <v>8684559000</v>
      </c>
      <c r="V204" s="126">
        <f t="shared" si="27"/>
        <v>8684559000</v>
      </c>
      <c r="X204" s="126">
        <v>-348355737</v>
      </c>
      <c r="Y204" s="126">
        <f>X204-H204</f>
        <v>-348355737</v>
      </c>
    </row>
    <row r="205" spans="1:25 16379:16379" s="111" customFormat="1" ht="42.75" customHeight="1">
      <c r="A205" s="61"/>
      <c r="B205" s="61" t="s">
        <v>390</v>
      </c>
      <c r="C205" s="345" t="s">
        <v>163</v>
      </c>
      <c r="D205" s="346"/>
      <c r="E205" s="64">
        <v>0</v>
      </c>
      <c r="F205" s="64"/>
      <c r="G205" s="64">
        <f>'درآمد ناشی از تغییر قیمت اوراق '!K195</f>
        <v>292432375</v>
      </c>
      <c r="H205" s="64">
        <f>'درآمد ناشی ازفروش'!K185</f>
        <v>756175430</v>
      </c>
      <c r="I205" s="347"/>
      <c r="J205" s="348">
        <f t="shared" si="28"/>
        <v>1048607805</v>
      </c>
      <c r="K205" s="349"/>
      <c r="L205" s="350">
        <f t="shared" si="29"/>
        <v>1.2052900099782668E-3</v>
      </c>
      <c r="M205" s="350"/>
      <c r="N205" s="64">
        <f>'درآمد سود سهام'!T76</f>
        <v>601262220</v>
      </c>
      <c r="O205" s="64"/>
      <c r="P205" s="64">
        <f>'درآمد ناشی از تغییر قیمت اوراق '!R194</f>
        <v>7521181316</v>
      </c>
      <c r="Q205" s="64">
        <f>'درآمد ناشی ازفروش'!S186</f>
        <v>-89770348</v>
      </c>
      <c r="R205" s="351">
        <f t="shared" si="30"/>
        <v>8032673188</v>
      </c>
      <c r="S205" s="101"/>
      <c r="T205" s="350">
        <f>R205/درآمدها!$J$4</f>
        <v>-2.2975126124405085E-2</v>
      </c>
      <c r="U205" s="111">
        <v>0</v>
      </c>
      <c r="V205" s="126">
        <f t="shared" si="27"/>
        <v>-601262220</v>
      </c>
      <c r="X205" s="126">
        <v>116096609</v>
      </c>
      <c r="Y205" s="126">
        <f>X205-H205</f>
        <v>-640078821</v>
      </c>
    </row>
    <row r="206" spans="1:25 16379:16379" s="111" customFormat="1" ht="42.75" customHeight="1">
      <c r="A206" s="61"/>
      <c r="B206" s="61" t="s">
        <v>391</v>
      </c>
      <c r="C206" s="345" t="s">
        <v>231</v>
      </c>
      <c r="D206" s="346"/>
      <c r="E206" s="64">
        <f>'درآمد سود سهام'!N76</f>
        <v>0</v>
      </c>
      <c r="F206" s="64"/>
      <c r="G206" s="64">
        <f>'درآمد ناشی از تغییر قیمت اوراق '!K196</f>
        <v>2074465163</v>
      </c>
      <c r="H206" s="64">
        <f>'درآمد ناشی ازفروش'!K187</f>
        <v>0</v>
      </c>
      <c r="I206" s="347"/>
      <c r="J206" s="348">
        <f t="shared" si="28"/>
        <v>2074465163</v>
      </c>
      <c r="K206" s="349"/>
      <c r="L206" s="350">
        <f t="shared" si="29"/>
        <v>2.3844302179420046E-3</v>
      </c>
      <c r="M206" s="350"/>
      <c r="N206" s="64">
        <v>0</v>
      </c>
      <c r="O206" s="64"/>
      <c r="P206" s="64">
        <f>'درآمد ناشی از تغییر قیمت اوراق '!R195</f>
        <v>-1189090932</v>
      </c>
      <c r="Q206" s="64">
        <f>'درآمد ناشی ازفروش'!S187</f>
        <v>-290428845</v>
      </c>
      <c r="R206" s="351">
        <f t="shared" si="30"/>
        <v>-1479519777</v>
      </c>
      <c r="S206" s="101"/>
      <c r="T206" s="350">
        <f>R206/درآمدها!$J$4</f>
        <v>4.2317361461820108E-3</v>
      </c>
      <c r="U206" s="111">
        <v>0</v>
      </c>
      <c r="V206" s="126">
        <f t="shared" si="27"/>
        <v>0</v>
      </c>
      <c r="X206" s="126">
        <v>218834287</v>
      </c>
      <c r="Y206" s="126">
        <f>X206-H206</f>
        <v>218834287</v>
      </c>
    </row>
    <row r="207" spans="1:25 16379:16379" s="111" customFormat="1" ht="42.75" customHeight="1">
      <c r="A207" s="61"/>
      <c r="B207" s="61" t="s">
        <v>392</v>
      </c>
      <c r="C207" s="345" t="s">
        <v>194</v>
      </c>
      <c r="D207" s="346"/>
      <c r="E207" s="64">
        <f>'درآمد سود سهام'!N77</f>
        <v>0</v>
      </c>
      <c r="F207" s="64"/>
      <c r="G207" s="64">
        <f>'درآمد ناشی از تغییر قیمت اوراق '!K197</f>
        <v>2329873870</v>
      </c>
      <c r="H207" s="64">
        <f>'درآمد ناشی ازفروش'!K188</f>
        <v>0</v>
      </c>
      <c r="I207" s="347"/>
      <c r="J207" s="348">
        <f t="shared" si="28"/>
        <v>2329873870</v>
      </c>
      <c r="K207" s="349"/>
      <c r="L207" s="350">
        <f t="shared" si="29"/>
        <v>2.6780019056032141E-3</v>
      </c>
      <c r="M207" s="350"/>
      <c r="N207" s="64">
        <v>0</v>
      </c>
      <c r="O207" s="64"/>
      <c r="P207" s="64">
        <f>'درآمد ناشی از تغییر قیمت اوراق '!R196</f>
        <v>-3996581215</v>
      </c>
      <c r="Q207" s="64">
        <f>'درآمد ناشی ازفروش'!S188</f>
        <v>-70448356</v>
      </c>
      <c r="R207" s="351">
        <f t="shared" si="30"/>
        <v>-4067029571</v>
      </c>
      <c r="S207" s="101"/>
      <c r="T207" s="350">
        <f>R207/درآمدها!$J$4</f>
        <v>1.1632555583737774E-2</v>
      </c>
      <c r="U207" s="111">
        <v>0</v>
      </c>
      <c r="V207" s="126">
        <f t="shared" si="27"/>
        <v>0</v>
      </c>
      <c r="X207" s="126">
        <v>149993837</v>
      </c>
      <c r="Y207" s="126">
        <f>X207-H207</f>
        <v>149993837</v>
      </c>
    </row>
    <row r="208" spans="1:25 16379:16379" s="111" customFormat="1" ht="42.6" customHeight="1">
      <c r="A208" s="61"/>
      <c r="B208" s="61" t="s">
        <v>393</v>
      </c>
      <c r="C208" s="345" t="s">
        <v>224</v>
      </c>
      <c r="D208" s="346"/>
      <c r="E208" s="64">
        <f>'درآمد سود سهام'!N78</f>
        <v>0</v>
      </c>
      <c r="F208" s="64"/>
      <c r="G208" s="64">
        <f>'درآمد ناشی از تغییر قیمت اوراق '!K198</f>
        <v>-796239683</v>
      </c>
      <c r="H208" s="64">
        <f>'درآمد ناشی ازفروش'!K189</f>
        <v>0</v>
      </c>
      <c r="I208" s="347"/>
      <c r="J208" s="348">
        <f t="shared" si="28"/>
        <v>-796239683</v>
      </c>
      <c r="K208" s="349"/>
      <c r="L208" s="350">
        <f t="shared" si="29"/>
        <v>-9.1521322928562608E-4</v>
      </c>
      <c r="M208" s="350"/>
      <c r="N208" s="64">
        <f>'درآمد سود سهام'!T77</f>
        <v>682355625</v>
      </c>
      <c r="O208" s="64"/>
      <c r="P208" s="64">
        <f>'درآمد ناشی از تغییر قیمت اوراق '!R197</f>
        <v>907049306</v>
      </c>
      <c r="Q208" s="64">
        <f>'درآمد ناشی ازفروش'!S189</f>
        <v>-81184680</v>
      </c>
      <c r="R208" s="351">
        <f t="shared" si="30"/>
        <v>1508220251</v>
      </c>
      <c r="S208" s="101"/>
      <c r="T208" s="350">
        <f>R208/درآمدها!$J$4</f>
        <v>-4.3138255072885075E-3</v>
      </c>
      <c r="U208" s="111">
        <v>879427500</v>
      </c>
      <c r="V208" s="126">
        <f t="shared" si="27"/>
        <v>197071875</v>
      </c>
      <c r="X208" s="126">
        <v>272873368</v>
      </c>
      <c r="Y208" s="126">
        <f>X208-H208</f>
        <v>272873368</v>
      </c>
    </row>
    <row r="209" spans="1:25" s="111" customFormat="1" ht="42.75" customHeight="1">
      <c r="A209" s="61"/>
      <c r="B209" s="61" t="s">
        <v>394</v>
      </c>
      <c r="C209" s="345" t="s">
        <v>166</v>
      </c>
      <c r="D209" s="346"/>
      <c r="E209" s="64">
        <v>0</v>
      </c>
      <c r="F209" s="64"/>
      <c r="G209" s="64">
        <f>'درآمد ناشی از تغییر قیمت اوراق '!K199</f>
        <v>3198184312</v>
      </c>
      <c r="H209" s="64">
        <f>'درآمد ناشی ازفروش'!K190</f>
        <v>0</v>
      </c>
      <c r="I209" s="347"/>
      <c r="J209" s="348">
        <f t="shared" si="28"/>
        <v>3198184312</v>
      </c>
      <c r="K209" s="349"/>
      <c r="L209" s="350">
        <f t="shared" si="29"/>
        <v>3.6760546535535435E-3</v>
      </c>
      <c r="M209" s="350"/>
      <c r="N209" s="64">
        <f>'درآمد سود سهام'!T78</f>
        <v>427393258</v>
      </c>
      <c r="O209" s="64"/>
      <c r="P209" s="64">
        <f>'درآمد ناشی از تغییر قیمت اوراق '!R198</f>
        <v>-6147446170</v>
      </c>
      <c r="Q209" s="64">
        <f>'درآمد ناشی ازفروش'!S190</f>
        <v>-367552434</v>
      </c>
      <c r="R209" s="351">
        <f t="shared" si="30"/>
        <v>-6087605346</v>
      </c>
      <c r="S209" s="101"/>
      <c r="T209" s="350">
        <f>R209/درآمدها!$J$4</f>
        <v>1.7411825098137261E-2</v>
      </c>
      <c r="U209" s="111">
        <v>110615634</v>
      </c>
      <c r="V209" s="126">
        <f t="shared" si="27"/>
        <v>-316777624</v>
      </c>
      <c r="X209" s="126">
        <v>453219304</v>
      </c>
      <c r="Y209" s="126">
        <f t="shared" ref="Y209:Y219" si="31">X209-H209</f>
        <v>453219304</v>
      </c>
    </row>
    <row r="210" spans="1:25" s="111" customFormat="1" ht="42.75" customHeight="1">
      <c r="A210" s="61"/>
      <c r="B210" s="61" t="s">
        <v>395</v>
      </c>
      <c r="C210" s="345" t="s">
        <v>96</v>
      </c>
      <c r="D210" s="346"/>
      <c r="E210" s="64">
        <f>'درآمد سود سهام'!N79</f>
        <v>0</v>
      </c>
      <c r="F210" s="64"/>
      <c r="G210" s="64">
        <f>'درآمد ناشی از تغییر قیمت اوراق '!K200</f>
        <v>6982166639</v>
      </c>
      <c r="H210" s="64">
        <f>'درآمد ناشی ازفروش'!K191</f>
        <v>0</v>
      </c>
      <c r="I210" s="347"/>
      <c r="J210" s="348">
        <f t="shared" si="28"/>
        <v>6982166639</v>
      </c>
      <c r="K210" s="349"/>
      <c r="L210" s="350">
        <f t="shared" si="29"/>
        <v>8.0254368295401279E-3</v>
      </c>
      <c r="M210" s="350"/>
      <c r="N210" s="64">
        <v>0</v>
      </c>
      <c r="O210" s="64"/>
      <c r="P210" s="64">
        <f>'درآمد ناشی از تغییر قیمت اوراق '!R199</f>
        <v>-8060550368</v>
      </c>
      <c r="Q210" s="64">
        <f>'درآمد ناشی ازفروش'!S191</f>
        <v>-471773284</v>
      </c>
      <c r="R210" s="351">
        <f t="shared" si="30"/>
        <v>-8532323652</v>
      </c>
      <c r="S210" s="101"/>
      <c r="T210" s="350">
        <f>R210/درآمدها!$J$4</f>
        <v>2.4404231001429931E-2</v>
      </c>
      <c r="U210" s="111">
        <v>6084200</v>
      </c>
      <c r="V210" s="126">
        <f t="shared" si="27"/>
        <v>6084200</v>
      </c>
      <c r="X210" s="126">
        <v>-16695989</v>
      </c>
      <c r="Y210" s="126">
        <f t="shared" si="31"/>
        <v>-16695989</v>
      </c>
    </row>
    <row r="211" spans="1:25" s="146" customFormat="1" ht="42.75" customHeight="1">
      <c r="A211" s="145"/>
      <c r="B211" s="145" t="s">
        <v>457</v>
      </c>
      <c r="C211" s="345" t="s">
        <v>148</v>
      </c>
      <c r="D211" s="346"/>
      <c r="E211" s="64">
        <v>0</v>
      </c>
      <c r="F211" s="64"/>
      <c r="G211" s="64">
        <f>'درآمد ناشی از تغییر قیمت اوراق '!K201</f>
        <v>116574869</v>
      </c>
      <c r="H211" s="64">
        <f>'درآمد ناشی ازفروش'!K192</f>
        <v>0</v>
      </c>
      <c r="I211" s="347"/>
      <c r="J211" s="348">
        <f t="shared" si="28"/>
        <v>116574869</v>
      </c>
      <c r="K211" s="349"/>
      <c r="L211" s="350">
        <f t="shared" si="29"/>
        <v>1.3399339996351178E-4</v>
      </c>
      <c r="M211" s="350"/>
      <c r="N211" s="64">
        <f>'درآمد سود سهام'!T79</f>
        <v>299735773</v>
      </c>
      <c r="O211" s="64"/>
      <c r="P211" s="64">
        <f>'درآمد ناشی از تغییر قیمت اوراق '!R200</f>
        <v>-14396659042</v>
      </c>
      <c r="Q211" s="64">
        <f>'درآمد ناشی ازفروش'!S192</f>
        <v>-18934736</v>
      </c>
      <c r="R211" s="351">
        <f t="shared" si="30"/>
        <v>-14115858005</v>
      </c>
      <c r="S211" s="101"/>
      <c r="T211" s="350">
        <f>R211/درآمدها!$J$4</f>
        <v>4.0374307584623244E-2</v>
      </c>
      <c r="U211" s="146">
        <v>0</v>
      </c>
      <c r="V211" s="147">
        <f t="shared" si="27"/>
        <v>-299735773</v>
      </c>
      <c r="X211" s="147">
        <v>29297465</v>
      </c>
      <c r="Y211" s="147">
        <f t="shared" si="31"/>
        <v>29297465</v>
      </c>
    </row>
    <row r="212" spans="1:25" s="111" customFormat="1" ht="42.6" customHeight="1">
      <c r="A212" s="61"/>
      <c r="B212" s="61" t="s">
        <v>396</v>
      </c>
      <c r="C212" s="345" t="s">
        <v>131</v>
      </c>
      <c r="D212" s="346"/>
      <c r="E212" s="64">
        <v>0</v>
      </c>
      <c r="F212" s="64"/>
      <c r="G212" s="64">
        <f>'درآمد ناشی از تغییر قیمت اوراق '!K202</f>
        <v>328949850</v>
      </c>
      <c r="H212" s="64">
        <f>'درآمد ناشی ازفروش'!K193</f>
        <v>0</v>
      </c>
      <c r="I212" s="347"/>
      <c r="J212" s="348">
        <f t="shared" si="28"/>
        <v>328949850</v>
      </c>
      <c r="K212" s="349"/>
      <c r="L212" s="350">
        <f t="shared" si="29"/>
        <v>3.7810129401892964E-4</v>
      </c>
      <c r="M212" s="350"/>
      <c r="N212" s="64">
        <v>0</v>
      </c>
      <c r="O212" s="64"/>
      <c r="P212" s="64">
        <f>'درآمد ناشی از تغییر قیمت اوراق '!R201</f>
        <v>-978439762</v>
      </c>
      <c r="Q212" s="64">
        <v>0</v>
      </c>
      <c r="R212" s="351">
        <f t="shared" si="30"/>
        <v>-978439762</v>
      </c>
      <c r="S212" s="101"/>
      <c r="T212" s="350">
        <f>R212/درآمدها!$J$4</f>
        <v>2.7985424541689813E-3</v>
      </c>
      <c r="U212" s="111">
        <v>0</v>
      </c>
      <c r="V212" s="126">
        <f t="shared" si="27"/>
        <v>0</v>
      </c>
      <c r="X212" s="126">
        <v>439160199</v>
      </c>
      <c r="Y212" s="126">
        <f t="shared" si="31"/>
        <v>439160199</v>
      </c>
    </row>
    <row r="213" spans="1:25" s="111" customFormat="1" ht="42.75" customHeight="1">
      <c r="A213" s="61"/>
      <c r="B213" s="61" t="s">
        <v>397</v>
      </c>
      <c r="C213" s="345" t="s">
        <v>126</v>
      </c>
      <c r="D213" s="346"/>
      <c r="E213" s="64">
        <f>'درآمد سود سهام'!N80</f>
        <v>0</v>
      </c>
      <c r="F213" s="64"/>
      <c r="G213" s="64">
        <f>'درآمد ناشی از تغییر قیمت اوراق '!K203</f>
        <v>1795193140</v>
      </c>
      <c r="H213" s="64">
        <f>'درآمد ناشی ازفروش'!K194</f>
        <v>0</v>
      </c>
      <c r="I213" s="347"/>
      <c r="J213" s="348">
        <f t="shared" si="28"/>
        <v>1795193140</v>
      </c>
      <c r="K213" s="349"/>
      <c r="L213" s="350">
        <f t="shared" si="29"/>
        <v>2.0634295752009171E-3</v>
      </c>
      <c r="M213" s="350"/>
      <c r="N213" s="64">
        <v>0</v>
      </c>
      <c r="O213" s="64"/>
      <c r="P213" s="64">
        <f>'درآمد ناشی از تغییر قیمت اوراق '!R202</f>
        <v>-1508114508</v>
      </c>
      <c r="Q213" s="64">
        <f>'درآمد ناشی ازفروش'!S193</f>
        <v>-114255171</v>
      </c>
      <c r="R213" s="351">
        <f t="shared" si="30"/>
        <v>-1622369679</v>
      </c>
      <c r="S213" s="101"/>
      <c r="T213" s="350">
        <f>R213/درآمدها!$J$4</f>
        <v>4.6403167567080151E-3</v>
      </c>
      <c r="U213" s="111">
        <v>509312443</v>
      </c>
      <c r="V213" s="126">
        <f t="shared" si="27"/>
        <v>509312443</v>
      </c>
      <c r="X213" s="126">
        <v>-24510506</v>
      </c>
      <c r="Y213" s="126">
        <f t="shared" si="31"/>
        <v>-24510506</v>
      </c>
    </row>
    <row r="214" spans="1:25" s="111" customFormat="1" ht="42.75" customHeight="1">
      <c r="A214" s="61"/>
      <c r="B214" s="61" t="s">
        <v>398</v>
      </c>
      <c r="C214" s="345" t="s">
        <v>182</v>
      </c>
      <c r="D214" s="346"/>
      <c r="E214" s="64">
        <f>'درآمد سود سهام'!L81</f>
        <v>0</v>
      </c>
      <c r="F214" s="64"/>
      <c r="G214" s="64">
        <f>'درآمد ناشی از تغییر قیمت اوراق '!K204</f>
        <v>3106935540</v>
      </c>
      <c r="H214" s="64">
        <f>'درآمد ناشی ازفروش'!K195</f>
        <v>0</v>
      </c>
      <c r="I214" s="347"/>
      <c r="J214" s="348">
        <f t="shared" si="28"/>
        <v>3106935540</v>
      </c>
      <c r="K214" s="349"/>
      <c r="L214" s="350">
        <f t="shared" si="29"/>
        <v>3.5711715573282731E-3</v>
      </c>
      <c r="M214" s="350"/>
      <c r="N214" s="64">
        <f>'درآمد سود سهام'!T80</f>
        <v>15687031424</v>
      </c>
      <c r="O214" s="64"/>
      <c r="P214" s="64">
        <f>'درآمد ناشی از تغییر قیمت اوراق '!R203</f>
        <v>-33496675671</v>
      </c>
      <c r="Q214" s="64">
        <f>'درآمد ناشی ازفروش'!S194</f>
        <v>-489506239</v>
      </c>
      <c r="R214" s="351">
        <f t="shared" si="30"/>
        <v>-18299150486</v>
      </c>
      <c r="S214" s="101"/>
      <c r="T214" s="350">
        <f>R214/درآمدها!$J$4</f>
        <v>5.2339399418538698E-2</v>
      </c>
      <c r="U214" s="111">
        <v>0</v>
      </c>
      <c r="V214" s="126">
        <f t="shared" si="27"/>
        <v>-15687031424</v>
      </c>
      <c r="X214" s="126">
        <v>136102479</v>
      </c>
      <c r="Y214" s="126">
        <f t="shared" si="31"/>
        <v>136102479</v>
      </c>
    </row>
    <row r="215" spans="1:25" s="111" customFormat="1" ht="42.75" customHeight="1">
      <c r="A215" s="61"/>
      <c r="B215" s="61" t="s">
        <v>399</v>
      </c>
      <c r="C215" s="345" t="s">
        <v>474</v>
      </c>
      <c r="D215" s="346"/>
      <c r="E215" s="64">
        <f>'درآمد سود سهام'!N78</f>
        <v>0</v>
      </c>
      <c r="F215" s="64"/>
      <c r="G215" s="64">
        <f>'درآمد ناشی از تغییر قیمت اوراق '!K205</f>
        <v>5946362958</v>
      </c>
      <c r="H215" s="64">
        <f>'درآمد ناشی ازفروش'!K196</f>
        <v>0</v>
      </c>
      <c r="I215" s="347"/>
      <c r="J215" s="348">
        <f t="shared" si="28"/>
        <v>5946362958</v>
      </c>
      <c r="K215" s="349"/>
      <c r="L215" s="350">
        <f t="shared" si="29"/>
        <v>6.8348641263281619E-3</v>
      </c>
      <c r="M215" s="350"/>
      <c r="N215" s="64">
        <f>'درآمد سود سهام'!T81</f>
        <v>21153660</v>
      </c>
      <c r="O215" s="64"/>
      <c r="P215" s="64">
        <f>'درآمد ناشی از تغییر قیمت اوراق '!R204</f>
        <v>-3076859239</v>
      </c>
      <c r="Q215" s="64">
        <f>'درآمد ناشی ازفروش'!S195</f>
        <v>-154605121</v>
      </c>
      <c r="R215" s="351">
        <f t="shared" si="30"/>
        <v>-3210310700</v>
      </c>
      <c r="S215" s="101"/>
      <c r="T215" s="350">
        <f>R215/درآمدها!$J$4</f>
        <v>9.1821603474685244E-3</v>
      </c>
      <c r="U215" s="111">
        <v>2281760400</v>
      </c>
      <c r="V215" s="126">
        <f t="shared" si="27"/>
        <v>2260606740</v>
      </c>
      <c r="X215" s="126">
        <v>539781814</v>
      </c>
      <c r="Y215" s="126">
        <f t="shared" si="31"/>
        <v>539781814</v>
      </c>
    </row>
    <row r="216" spans="1:25" s="111" customFormat="1" ht="42.75" customHeight="1">
      <c r="A216" s="61"/>
      <c r="B216" s="61" t="s">
        <v>458</v>
      </c>
      <c r="C216" s="345" t="s">
        <v>513</v>
      </c>
      <c r="D216" s="346"/>
      <c r="E216" s="64">
        <v>0</v>
      </c>
      <c r="F216" s="64"/>
      <c r="G216" s="64">
        <f>'درآمد ناشی از تغییر قیمت اوراق '!K206</f>
        <v>13147469612</v>
      </c>
      <c r="H216" s="64">
        <f>'درآمد ناشی ازفروش'!K197</f>
        <v>0</v>
      </c>
      <c r="I216" s="347"/>
      <c r="J216" s="348">
        <f t="shared" si="28"/>
        <v>13147469612</v>
      </c>
      <c r="K216" s="349"/>
      <c r="L216" s="350">
        <f t="shared" si="29"/>
        <v>1.5111954826462923E-2</v>
      </c>
      <c r="M216" s="350"/>
      <c r="N216" s="64">
        <v>0</v>
      </c>
      <c r="O216" s="64"/>
      <c r="P216" s="64">
        <f>'درآمد ناشی از تغییر قیمت اوراق '!R205</f>
        <v>-2013342594</v>
      </c>
      <c r="Q216" s="64">
        <f>'درآمد ناشی ازفروش'!S196</f>
        <v>4191475824</v>
      </c>
      <c r="R216" s="351">
        <f t="shared" si="30"/>
        <v>2178133230</v>
      </c>
      <c r="S216" s="101"/>
      <c r="T216" s="350">
        <f>R216/درآمدها!$J$4</f>
        <v>-6.2299168040057737E-3</v>
      </c>
      <c r="U216" s="111">
        <v>0</v>
      </c>
      <c r="V216" s="126">
        <f t="shared" si="27"/>
        <v>0</v>
      </c>
      <c r="X216" s="126">
        <v>-34733756</v>
      </c>
      <c r="Y216" s="126">
        <f t="shared" si="31"/>
        <v>-34733756</v>
      </c>
    </row>
    <row r="217" spans="1:25" s="111" customFormat="1" ht="42.75" customHeight="1">
      <c r="A217" s="61"/>
      <c r="B217" s="61" t="s">
        <v>400</v>
      </c>
      <c r="C217" s="345" t="s">
        <v>95</v>
      </c>
      <c r="D217" s="346"/>
      <c r="E217" s="64">
        <v>0</v>
      </c>
      <c r="F217" s="64"/>
      <c r="G217" s="64">
        <f>'درآمد ناشی از تغییر قیمت اوراق '!K207</f>
        <v>-1755748613</v>
      </c>
      <c r="H217" s="64">
        <f>'درآمد ناشی ازفروش'!K198</f>
        <v>0</v>
      </c>
      <c r="I217" s="347"/>
      <c r="J217" s="348">
        <f t="shared" si="28"/>
        <v>-1755748613</v>
      </c>
      <c r="K217" s="349"/>
      <c r="L217" s="350">
        <f t="shared" si="29"/>
        <v>-2.0180912760630258E-3</v>
      </c>
      <c r="M217" s="350"/>
      <c r="N217" s="64">
        <v>0</v>
      </c>
      <c r="O217" s="64"/>
      <c r="P217" s="64">
        <f>'درآمد ناشی از تغییر قیمت اوراق '!R206</f>
        <v>4622977334</v>
      </c>
      <c r="Q217" s="64">
        <f>'درآمد ناشی ازفروش'!S197</f>
        <v>-849399719</v>
      </c>
      <c r="R217" s="351">
        <f t="shared" si="30"/>
        <v>3773577615</v>
      </c>
      <c r="S217" s="101"/>
      <c r="T217" s="350">
        <f>R217/درآمدها!$J$4</f>
        <v>-1.0793221585857046E-2</v>
      </c>
      <c r="U217" s="111">
        <v>0</v>
      </c>
      <c r="V217" s="126">
        <f t="shared" si="27"/>
        <v>0</v>
      </c>
      <c r="X217" s="126">
        <v>78506295</v>
      </c>
      <c r="Y217" s="126">
        <f t="shared" si="31"/>
        <v>78506295</v>
      </c>
    </row>
    <row r="218" spans="1:25" s="111" customFormat="1" ht="42.75" customHeight="1">
      <c r="A218" s="61"/>
      <c r="B218" s="61" t="s">
        <v>401</v>
      </c>
      <c r="C218" s="345" t="s">
        <v>186</v>
      </c>
      <c r="D218" s="346"/>
      <c r="E218" s="64">
        <v>0</v>
      </c>
      <c r="F218" s="64"/>
      <c r="G218" s="64">
        <f>'درآمد ناشی از تغییر قیمت اوراق '!K208</f>
        <v>3518450990</v>
      </c>
      <c r="H218" s="64">
        <f>'درآمد ناشی ازفروش'!K199</f>
        <v>0</v>
      </c>
      <c r="I218" s="347"/>
      <c r="J218" s="348">
        <f t="shared" si="28"/>
        <v>3518450990</v>
      </c>
      <c r="K218" s="349"/>
      <c r="L218" s="350">
        <f t="shared" si="29"/>
        <v>4.0441753424152165E-3</v>
      </c>
      <c r="M218" s="350"/>
      <c r="N218" s="64">
        <v>0</v>
      </c>
      <c r="O218" s="64"/>
      <c r="P218" s="64">
        <f>'درآمد ناشی از تغییر قیمت اوراق '!R207</f>
        <v>-1755748613</v>
      </c>
      <c r="Q218" s="64">
        <f>'درآمد ناشی ازفروش'!S198</f>
        <v>-723053524</v>
      </c>
      <c r="R218" s="351">
        <f t="shared" si="30"/>
        <v>-2478802137</v>
      </c>
      <c r="S218" s="101"/>
      <c r="T218" s="350">
        <f>R218/درآمدها!$J$4</f>
        <v>7.0898927918664192E-3</v>
      </c>
      <c r="U218" s="111">
        <v>1403150</v>
      </c>
      <c r="V218" s="126">
        <f t="shared" si="27"/>
        <v>1403150</v>
      </c>
      <c r="X218" s="126">
        <v>-145936095</v>
      </c>
      <c r="Y218" s="126">
        <f t="shared" si="31"/>
        <v>-145936095</v>
      </c>
    </row>
    <row r="219" spans="1:25" s="146" customFormat="1" ht="42.75" customHeight="1">
      <c r="A219" s="145"/>
      <c r="B219" s="145"/>
      <c r="C219" s="345" t="s">
        <v>94</v>
      </c>
      <c r="D219" s="346"/>
      <c r="E219" s="64">
        <f>'درآمد سود سهام'!N82</f>
        <v>0</v>
      </c>
      <c r="F219" s="64"/>
      <c r="G219" s="64">
        <f>'درآمد ناشی از تغییر قیمت اوراق '!K209</f>
        <v>-511670694</v>
      </c>
      <c r="H219" s="64">
        <f>'درآمد ناشی ازفروش'!K200</f>
        <v>0</v>
      </c>
      <c r="I219" s="347"/>
      <c r="J219" s="348">
        <f t="shared" si="28"/>
        <v>-511670694</v>
      </c>
      <c r="K219" s="349"/>
      <c r="L219" s="350">
        <f t="shared" si="29"/>
        <v>-5.8812415179080875E-4</v>
      </c>
      <c r="M219" s="350"/>
      <c r="N219" s="64">
        <v>0</v>
      </c>
      <c r="O219" s="64"/>
      <c r="P219" s="64">
        <f>'درآمد ناشی از تغییر قیمت اوراق '!R208</f>
        <v>2082817268</v>
      </c>
      <c r="Q219" s="64">
        <f>'درآمد ناشی ازفروش'!S199</f>
        <v>-76723520</v>
      </c>
      <c r="R219" s="351">
        <f t="shared" si="30"/>
        <v>2006093748</v>
      </c>
      <c r="S219" s="101"/>
      <c r="T219" s="350">
        <f>R219/درآمدها!$J$4</f>
        <v>-5.7378478868696774E-3</v>
      </c>
      <c r="U219" s="146">
        <v>3130014000</v>
      </c>
      <c r="V219" s="147">
        <f t="shared" si="27"/>
        <v>3130014000</v>
      </c>
      <c r="X219" s="147">
        <v>484885463</v>
      </c>
      <c r="Y219" s="147">
        <f t="shared" si="31"/>
        <v>484885463</v>
      </c>
    </row>
    <row r="220" spans="1:25" s="111" customFormat="1" ht="42.75" customHeight="1">
      <c r="A220" s="61"/>
      <c r="B220" s="61"/>
      <c r="C220" s="345" t="s">
        <v>196</v>
      </c>
      <c r="D220" s="346"/>
      <c r="E220" s="64">
        <v>0</v>
      </c>
      <c r="F220" s="64"/>
      <c r="G220" s="64">
        <f>'درآمد ناشی از تغییر قیمت اوراق '!K210</f>
        <v>5692621320</v>
      </c>
      <c r="H220" s="64">
        <f>'درآمد ناشی ازفروش'!K201</f>
        <v>0</v>
      </c>
      <c r="I220" s="347"/>
      <c r="J220" s="348">
        <f t="shared" si="28"/>
        <v>5692621320</v>
      </c>
      <c r="K220" s="349"/>
      <c r="L220" s="350">
        <f t="shared" si="29"/>
        <v>6.5432085998876335E-3</v>
      </c>
      <c r="M220" s="350"/>
      <c r="N220" s="64">
        <f>'درآمد سود سهام'!T82</f>
        <v>2918735520</v>
      </c>
      <c r="O220" s="64"/>
      <c r="P220" s="64">
        <f>'درآمد ناشی از تغییر قیمت اوراق '!R209</f>
        <v>-511670694</v>
      </c>
      <c r="Q220" s="64">
        <f>'درآمد ناشی ازفروش'!S200</f>
        <v>-42965502</v>
      </c>
      <c r="R220" s="351">
        <f t="shared" si="30"/>
        <v>2364099324</v>
      </c>
      <c r="S220" s="101"/>
      <c r="T220" s="350">
        <f>R220/درآمدها!$J$4</f>
        <v>-6.7618187455531775E-3</v>
      </c>
      <c r="V220" s="126"/>
      <c r="X220" s="126"/>
      <c r="Y220" s="126"/>
    </row>
    <row r="221" spans="1:25" s="111" customFormat="1" ht="42.75" customHeight="1">
      <c r="A221" s="61"/>
      <c r="B221" s="61"/>
      <c r="C221" s="345" t="s">
        <v>115</v>
      </c>
      <c r="D221" s="346"/>
      <c r="E221" s="64">
        <v>0</v>
      </c>
      <c r="F221" s="64"/>
      <c r="G221" s="64">
        <f>'درآمد ناشی از تغییر قیمت اوراق '!K211</f>
        <v>9357044845</v>
      </c>
      <c r="H221" s="64">
        <f>'درآمد ناشی ازفروش'!K202</f>
        <v>0</v>
      </c>
      <c r="I221" s="347"/>
      <c r="J221" s="348">
        <f t="shared" si="28"/>
        <v>9357044845</v>
      </c>
      <c r="K221" s="349"/>
      <c r="L221" s="350">
        <f t="shared" si="29"/>
        <v>1.0755167585842202E-2</v>
      </c>
      <c r="M221" s="350"/>
      <c r="N221" s="64">
        <f>'درآمد سود سهام'!T91</f>
        <v>0</v>
      </c>
      <c r="O221" s="64"/>
      <c r="P221" s="64">
        <f>'درآمد ناشی از تغییر قیمت اوراق '!R210</f>
        <v>3194970687</v>
      </c>
      <c r="Q221" s="64">
        <f>'درآمد ناشی ازفروش'!S201</f>
        <v>1600465171</v>
      </c>
      <c r="R221" s="351">
        <f t="shared" si="30"/>
        <v>4795435858</v>
      </c>
      <c r="S221" s="101"/>
      <c r="T221" s="350">
        <f>R221/درآمدها!$J$4</f>
        <v>-1.3715949980840265E-2</v>
      </c>
      <c r="V221" s="126"/>
      <c r="X221" s="126"/>
      <c r="Y221" s="126"/>
    </row>
    <row r="222" spans="1:25" s="111" customFormat="1" ht="42.75" customHeight="1">
      <c r="A222" s="61"/>
      <c r="B222" s="61"/>
      <c r="C222" s="345" t="s">
        <v>494</v>
      </c>
      <c r="D222" s="346"/>
      <c r="E222" s="64">
        <f>'درآمد سود سهام'!N85</f>
        <v>0</v>
      </c>
      <c r="F222" s="64"/>
      <c r="G222" s="64">
        <f>'درآمد ناشی از تغییر قیمت اوراق '!K212</f>
        <v>0</v>
      </c>
      <c r="H222" s="64">
        <f>'درآمد ناشی ازفروش'!K203</f>
        <v>0</v>
      </c>
      <c r="I222" s="347"/>
      <c r="J222" s="348">
        <f t="shared" si="28"/>
        <v>0</v>
      </c>
      <c r="K222" s="349"/>
      <c r="L222" s="350">
        <f t="shared" si="29"/>
        <v>0</v>
      </c>
      <c r="M222" s="350"/>
      <c r="N222" s="64">
        <v>0</v>
      </c>
      <c r="O222" s="64"/>
      <c r="P222" s="64">
        <f>'درآمد ناشی از تغییر قیمت اوراق '!R211</f>
        <v>3579484457</v>
      </c>
      <c r="Q222" s="64">
        <f>'درآمد ناشی ازفروش'!S202</f>
        <v>-728606161</v>
      </c>
      <c r="R222" s="351">
        <f t="shared" si="30"/>
        <v>2850878296</v>
      </c>
      <c r="S222" s="101"/>
      <c r="T222" s="350">
        <f>R222/درآمدها!$J$4</f>
        <v>-8.154108462146618E-3</v>
      </c>
      <c r="U222" s="111">
        <v>0</v>
      </c>
      <c r="V222" s="126">
        <f>U222-N222</f>
        <v>0</v>
      </c>
      <c r="X222" s="126">
        <v>1365258544</v>
      </c>
      <c r="Y222" s="126">
        <f>X222-H222</f>
        <v>1365258544</v>
      </c>
    </row>
    <row r="223" spans="1:25" s="111" customFormat="1" ht="42.75" customHeight="1">
      <c r="A223" s="61"/>
      <c r="B223" s="61"/>
      <c r="C223" s="345" t="s">
        <v>164</v>
      </c>
      <c r="D223" s="346"/>
      <c r="E223" s="64">
        <v>0</v>
      </c>
      <c r="F223" s="64"/>
      <c r="G223" s="64">
        <f>'درآمد ناشی از تغییر قیمت اوراق '!K213</f>
        <v>8312363568</v>
      </c>
      <c r="H223" s="64">
        <f>'درآمد ناشی ازفروش'!K204</f>
        <v>0</v>
      </c>
      <c r="I223" s="347"/>
      <c r="J223" s="348">
        <f t="shared" si="28"/>
        <v>8312363568</v>
      </c>
      <c r="K223" s="349"/>
      <c r="L223" s="350">
        <f t="shared" si="29"/>
        <v>9.5543908027822689E-3</v>
      </c>
      <c r="M223" s="350"/>
      <c r="N223" s="64">
        <v>0</v>
      </c>
      <c r="O223" s="64"/>
      <c r="P223" s="64">
        <f>'درآمد ناشی از تغییر قیمت اوراق '!R212</f>
        <v>-7359646941</v>
      </c>
      <c r="Q223" s="64">
        <f>'درآمد ناشی ازفروش'!S203</f>
        <v>-794751844</v>
      </c>
      <c r="R223" s="351">
        <f t="shared" si="30"/>
        <v>-8154398785</v>
      </c>
      <c r="S223" s="101"/>
      <c r="T223" s="350">
        <f>R223/درآمدها!$J$4</f>
        <v>2.3323286802449529E-2</v>
      </c>
      <c r="V223" s="126"/>
      <c r="X223" s="126"/>
      <c r="Y223" s="126"/>
    </row>
    <row r="224" spans="1:25" s="111" customFormat="1" ht="42.75" customHeight="1">
      <c r="A224" s="61"/>
      <c r="B224" s="61"/>
      <c r="C224" s="345" t="s">
        <v>232</v>
      </c>
      <c r="D224" s="346"/>
      <c r="E224" s="64">
        <v>0</v>
      </c>
      <c r="F224" s="64"/>
      <c r="G224" s="64">
        <f>'درآمد ناشی از تغییر قیمت اوراق '!K214</f>
        <v>5614972815</v>
      </c>
      <c r="H224" s="64">
        <f>'درآمد ناشی ازفروش'!K205</f>
        <v>0</v>
      </c>
      <c r="I224" s="347"/>
      <c r="J224" s="348">
        <f t="shared" si="28"/>
        <v>5614972815</v>
      </c>
      <c r="K224" s="349"/>
      <c r="L224" s="350">
        <f t="shared" si="29"/>
        <v>6.4539579125286479E-3</v>
      </c>
      <c r="M224" s="350"/>
      <c r="N224" s="64">
        <v>0</v>
      </c>
      <c r="O224" s="64"/>
      <c r="P224" s="64">
        <f>'درآمد ناشی از تغییر قیمت اوراق '!R213</f>
        <v>-24231761225</v>
      </c>
      <c r="Q224" s="64">
        <f>'درآمد ناشی ازفروش'!S204</f>
        <v>-214609200</v>
      </c>
      <c r="R224" s="351">
        <f t="shared" si="30"/>
        <v>-24446370425</v>
      </c>
      <c r="S224" s="101"/>
      <c r="T224" s="350">
        <f>R224/درآمدها!$J$4</f>
        <v>6.9921734726785867E-2</v>
      </c>
      <c r="V224" s="126"/>
      <c r="X224" s="126"/>
      <c r="Y224" s="126"/>
    </row>
    <row r="225" spans="1:25" s="146" customFormat="1" ht="42.6" customHeight="1">
      <c r="A225" s="145"/>
      <c r="B225" s="145"/>
      <c r="C225" s="345" t="s">
        <v>548</v>
      </c>
      <c r="D225" s="346"/>
      <c r="E225" s="64">
        <f>'درآمد سود سهام'!N82</f>
        <v>0</v>
      </c>
      <c r="F225" s="64"/>
      <c r="G225" s="64">
        <f>'درآمد ناشی از تغییر قیمت اوراق '!K215</f>
        <v>50204662</v>
      </c>
      <c r="H225" s="64">
        <f>'درآمد ناشی ازفروش'!K206</f>
        <v>0</v>
      </c>
      <c r="I225" s="347"/>
      <c r="J225" s="348">
        <f t="shared" si="28"/>
        <v>50204662</v>
      </c>
      <c r="K225" s="349"/>
      <c r="L225" s="350">
        <f t="shared" si="29"/>
        <v>5.7706205575053412E-5</v>
      </c>
      <c r="M225" s="350"/>
      <c r="N225" s="64">
        <v>0</v>
      </c>
      <c r="O225" s="64"/>
      <c r="P225" s="64">
        <f>'درآمد ناشی از تغییر قیمت اوراق '!R214</f>
        <v>-1241070374</v>
      </c>
      <c r="Q225" s="64">
        <v>0</v>
      </c>
      <c r="R225" s="351">
        <f t="shared" si="30"/>
        <v>-1241070374</v>
      </c>
      <c r="S225" s="101"/>
      <c r="T225" s="350">
        <f>R225/درآمدها!$J$4</f>
        <v>3.5497209589591223E-3</v>
      </c>
      <c r="V225" s="147"/>
      <c r="X225" s="147"/>
      <c r="Y225" s="147"/>
    </row>
    <row r="226" spans="1:25" s="111" customFormat="1" ht="42.75" customHeight="1">
      <c r="A226" s="61"/>
      <c r="B226" s="61"/>
      <c r="C226" s="345" t="s">
        <v>549</v>
      </c>
      <c r="D226" s="346"/>
      <c r="E226" s="64">
        <f>'درآمد سود سهام'!N83</f>
        <v>0</v>
      </c>
      <c r="F226" s="64"/>
      <c r="G226" s="64">
        <f>'درآمد ناشی از تغییر قیمت اوراق '!K216</f>
        <v>-5073134175</v>
      </c>
      <c r="H226" s="64">
        <v>0</v>
      </c>
      <c r="I226" s="347"/>
      <c r="J226" s="348">
        <f t="shared" si="28"/>
        <v>-5073134175</v>
      </c>
      <c r="K226" s="349"/>
      <c r="L226" s="350">
        <f t="shared" si="29"/>
        <v>-5.8311581424924036E-3</v>
      </c>
      <c r="M226" s="350"/>
      <c r="N226" s="64">
        <v>0</v>
      </c>
      <c r="O226" s="64"/>
      <c r="P226" s="64">
        <f>'درآمد ناشی از تغییر قیمت اوراق '!R215</f>
        <v>-1848091782</v>
      </c>
      <c r="Q226" s="64">
        <f>'درآمد ناشی ازفروش'!S205</f>
        <v>1452885645</v>
      </c>
      <c r="R226" s="351">
        <f t="shared" si="30"/>
        <v>-395206137</v>
      </c>
      <c r="S226" s="101"/>
      <c r="T226" s="350">
        <f>R226/درآمدها!$J$4</f>
        <v>1.1303722472213089E-3</v>
      </c>
      <c r="V226" s="126"/>
      <c r="X226" s="126"/>
      <c r="Y226" s="126"/>
    </row>
    <row r="227" spans="1:25" s="111" customFormat="1" ht="42.75" customHeight="1">
      <c r="A227" s="61"/>
      <c r="B227" s="61"/>
      <c r="C227" s="345" t="s">
        <v>169</v>
      </c>
      <c r="D227" s="346"/>
      <c r="E227" s="64">
        <f>'درآمد سود سهام'!N84</f>
        <v>0</v>
      </c>
      <c r="F227" s="64"/>
      <c r="G227" s="64">
        <f>'درآمد ناشی از تغییر قیمت اوراق '!K217</f>
        <v>8650755</v>
      </c>
      <c r="H227" s="64">
        <f>'درآمد ناشی ازفروش'!K208</f>
        <v>0</v>
      </c>
      <c r="I227" s="347"/>
      <c r="J227" s="348">
        <f t="shared" si="28"/>
        <v>8650755</v>
      </c>
      <c r="K227" s="349"/>
      <c r="L227" s="350">
        <f t="shared" si="29"/>
        <v>9.9433444330214019E-6</v>
      </c>
      <c r="M227" s="350"/>
      <c r="N227" s="64">
        <f>'درآمد سود سهام'!T83</f>
        <v>526951728</v>
      </c>
      <c r="O227" s="64"/>
      <c r="P227" s="64">
        <f>'درآمد ناشی از تغییر قیمت اوراق '!R216</f>
        <v>-2052210767</v>
      </c>
      <c r="Q227" s="64">
        <f>'درآمد ناشی ازفروش'!S206</f>
        <v>-39688551</v>
      </c>
      <c r="R227" s="351">
        <f t="shared" si="30"/>
        <v>-1564947590</v>
      </c>
      <c r="S227" s="101"/>
      <c r="T227" s="350">
        <f>R227/درآمدها!$J$4</f>
        <v>4.4760775668113463E-3</v>
      </c>
      <c r="V227" s="126"/>
      <c r="X227" s="126"/>
      <c r="Y227" s="126"/>
    </row>
    <row r="228" spans="1:25" s="111" customFormat="1" ht="42.75" customHeight="1">
      <c r="A228" s="61"/>
      <c r="B228" s="61"/>
      <c r="C228" s="345" t="s">
        <v>167</v>
      </c>
      <c r="D228" s="346"/>
      <c r="E228" s="64">
        <v>0</v>
      </c>
      <c r="F228" s="64"/>
      <c r="G228" s="64">
        <f>'درآمد ناشی از تغییر قیمت اوراق '!K218</f>
        <v>122611446</v>
      </c>
      <c r="H228" s="64">
        <f>'درآمد ناشی ازفروش'!K209</f>
        <v>0</v>
      </c>
      <c r="I228" s="347"/>
      <c r="J228" s="348">
        <f t="shared" si="28"/>
        <v>122611446</v>
      </c>
      <c r="K228" s="349"/>
      <c r="L228" s="350">
        <f t="shared" si="29"/>
        <v>1.4093195784747162E-4</v>
      </c>
      <c r="M228" s="350"/>
      <c r="N228" s="64">
        <f>'درآمد سود سهام'!T84</f>
        <v>98759844</v>
      </c>
      <c r="O228" s="64"/>
      <c r="P228" s="64">
        <f>'درآمد ناشی از تغییر قیمت اوراق '!R217</f>
        <v>-1594564689</v>
      </c>
      <c r="Q228" s="64">
        <f>'درآمد ناشی ازفروش'!S207</f>
        <v>-1025675446</v>
      </c>
      <c r="R228" s="351">
        <f t="shared" si="30"/>
        <v>-2521480291</v>
      </c>
      <c r="S228" s="101"/>
      <c r="T228" s="350">
        <f>R228/درآمدها!$J$4</f>
        <v>7.2119612425500107E-3</v>
      </c>
      <c r="V228" s="126"/>
      <c r="X228" s="126"/>
      <c r="Y228" s="126"/>
    </row>
    <row r="229" spans="1:25" s="111" customFormat="1" ht="42.75" customHeight="1">
      <c r="A229" s="61"/>
      <c r="B229" s="61"/>
      <c r="C229" s="345" t="s">
        <v>440</v>
      </c>
      <c r="D229" s="346"/>
      <c r="E229" s="64">
        <f>'درآمد سود سهام'!N86</f>
        <v>0</v>
      </c>
      <c r="F229" s="64"/>
      <c r="G229" s="64">
        <f>'درآمد ناشی از تغییر قیمت اوراق '!K219</f>
        <v>858049534</v>
      </c>
      <c r="H229" s="64">
        <f>'درآمد ناشی ازفروش'!K210</f>
        <v>0</v>
      </c>
      <c r="I229" s="347"/>
      <c r="J229" s="348">
        <f t="shared" si="28"/>
        <v>858049534</v>
      </c>
      <c r="K229" s="349"/>
      <c r="L229" s="350">
        <f t="shared" si="29"/>
        <v>9.8625866264337729E-4</v>
      </c>
      <c r="M229" s="350"/>
      <c r="N229" s="64">
        <f>'درآمد سود سهام'!T85</f>
        <v>1205793100</v>
      </c>
      <c r="O229" s="64"/>
      <c r="P229" s="64">
        <f>'درآمد ناشی از تغییر قیمت اوراق '!R218</f>
        <v>-728759852</v>
      </c>
      <c r="Q229" s="64">
        <f>'درآمد ناشی ازفروش'!S208</f>
        <v>-78033445</v>
      </c>
      <c r="R229" s="351">
        <f t="shared" si="30"/>
        <v>398999803</v>
      </c>
      <c r="S229" s="101"/>
      <c r="T229" s="350">
        <f>R229/درآمدها!$J$4</f>
        <v>-1.1412229257916852E-3</v>
      </c>
      <c r="V229" s="126"/>
      <c r="X229" s="126"/>
      <c r="Y229" s="126"/>
    </row>
    <row r="230" spans="1:25" s="111" customFormat="1" ht="42.75" customHeight="1">
      <c r="A230" s="61"/>
      <c r="B230" s="61"/>
      <c r="C230" s="345" t="s">
        <v>142</v>
      </c>
      <c r="D230" s="346"/>
      <c r="E230" s="64">
        <v>0</v>
      </c>
      <c r="F230" s="64"/>
      <c r="G230" s="64">
        <f>'درآمد ناشی از تغییر قیمت اوراق '!K220</f>
        <v>2840508647</v>
      </c>
      <c r="H230" s="64">
        <f>'درآمد ناشی ازفروش'!K211</f>
        <v>0</v>
      </c>
      <c r="I230" s="347"/>
      <c r="J230" s="348">
        <f t="shared" si="28"/>
        <v>2840508647</v>
      </c>
      <c r="K230" s="349"/>
      <c r="L230" s="350">
        <f t="shared" si="29"/>
        <v>3.2649353544397693E-3</v>
      </c>
      <c r="M230" s="350"/>
      <c r="N230" s="64">
        <f>'درآمد سود سهام'!T86</f>
        <v>4286886600</v>
      </c>
      <c r="O230" s="64"/>
      <c r="P230" s="64">
        <f>'درآمد ناشی از تغییر قیمت اوراق '!R219</f>
        <v>-836727749</v>
      </c>
      <c r="Q230" s="64">
        <f>'درآمد ناشی ازفروش'!S209</f>
        <v>-514108334</v>
      </c>
      <c r="R230" s="351">
        <f t="shared" si="30"/>
        <v>2936050517</v>
      </c>
      <c r="S230" s="101"/>
      <c r="T230" s="350">
        <f>R230/درآمدها!$J$4</f>
        <v>-8.3977188361742863E-3</v>
      </c>
      <c r="V230" s="126"/>
      <c r="X230" s="126"/>
      <c r="Y230" s="126"/>
    </row>
    <row r="231" spans="1:25" s="111" customFormat="1" ht="42.75" customHeight="1">
      <c r="A231" s="61"/>
      <c r="B231" s="61"/>
      <c r="C231" s="345" t="s">
        <v>108</v>
      </c>
      <c r="D231" s="346"/>
      <c r="E231" s="64">
        <v>0</v>
      </c>
      <c r="F231" s="64"/>
      <c r="G231" s="64">
        <f>'درآمد ناشی از تغییر قیمت اوراق '!K221</f>
        <v>1184060288</v>
      </c>
      <c r="H231" s="64">
        <f>'درآمد ناشی ازفروش'!K207</f>
        <v>-158108747</v>
      </c>
      <c r="I231" s="347"/>
      <c r="J231" s="348">
        <f t="shared" si="28"/>
        <v>1025951541</v>
      </c>
      <c r="K231" s="349"/>
      <c r="L231" s="350">
        <f t="shared" si="29"/>
        <v>1.1792484637181471E-3</v>
      </c>
      <c r="M231" s="350"/>
      <c r="N231" s="64">
        <f>'درآمد سود سهام'!T98</f>
        <v>0</v>
      </c>
      <c r="O231" s="64"/>
      <c r="P231" s="64">
        <f>'درآمد ناشی از تغییر قیمت اوراق '!R220</f>
        <v>-6513567618</v>
      </c>
      <c r="Q231" s="64">
        <f>'درآمد ناشی ازفروش'!S210</f>
        <v>-62118661</v>
      </c>
      <c r="R231" s="351">
        <f t="shared" si="30"/>
        <v>-6575686279</v>
      </c>
      <c r="S231" s="101"/>
      <c r="T231" s="350">
        <f>R231/درآمدها!$J$4</f>
        <v>1.8807838695621158E-2</v>
      </c>
      <c r="V231" s="126"/>
      <c r="X231" s="126"/>
      <c r="Y231" s="126"/>
    </row>
    <row r="232" spans="1:25" s="111" customFormat="1" ht="42.75" customHeight="1">
      <c r="A232" s="61"/>
      <c r="B232" s="61"/>
      <c r="C232" s="345" t="s">
        <v>160</v>
      </c>
      <c r="D232" s="346"/>
      <c r="E232" s="64">
        <v>0</v>
      </c>
      <c r="F232" s="64"/>
      <c r="G232" s="64">
        <f>'درآمد ناشی از تغییر قیمت اوراق '!K222</f>
        <v>9475320015</v>
      </c>
      <c r="H232" s="64">
        <f>'درآمد ناشی ازفروش'!K213</f>
        <v>0</v>
      </c>
      <c r="I232" s="347"/>
      <c r="J232" s="348">
        <f t="shared" si="28"/>
        <v>9475320015</v>
      </c>
      <c r="K232" s="349"/>
      <c r="L232" s="350">
        <f t="shared" si="29"/>
        <v>1.089111534452733E-2</v>
      </c>
      <c r="M232" s="350"/>
      <c r="N232" s="64">
        <f>'درآمد سود سهام'!T99</f>
        <v>0</v>
      </c>
      <c r="O232" s="64"/>
      <c r="P232" s="64">
        <f>'درآمد ناشی از تغییر قیمت اوراق '!R221</f>
        <v>2458774459</v>
      </c>
      <c r="Q232" s="64">
        <f>'درآمد ناشی ازفروش'!S211</f>
        <v>-110692875</v>
      </c>
      <c r="R232" s="351">
        <f t="shared" si="30"/>
        <v>2348081584</v>
      </c>
      <c r="S232" s="101"/>
      <c r="T232" s="350">
        <f>R232/درآمدها!$J$4</f>
        <v>-6.7160046575011831E-3</v>
      </c>
      <c r="V232" s="126"/>
      <c r="X232" s="126"/>
      <c r="Y232" s="126"/>
    </row>
    <row r="233" spans="1:25" s="111" customFormat="1" ht="42.75" customHeight="1">
      <c r="A233" s="61"/>
      <c r="B233" s="61"/>
      <c r="C233" s="345" t="s">
        <v>145</v>
      </c>
      <c r="D233" s="346"/>
      <c r="E233" s="64">
        <f>'درآمد سود سهام'!N90</f>
        <v>0</v>
      </c>
      <c r="F233" s="64"/>
      <c r="G233" s="64">
        <f>'درآمد ناشی از تغییر قیمت اوراق '!K223</f>
        <v>1377709386</v>
      </c>
      <c r="H233" s="64">
        <v>0</v>
      </c>
      <c r="I233" s="347"/>
      <c r="J233" s="348">
        <f t="shared" si="28"/>
        <v>1377709386</v>
      </c>
      <c r="K233" s="349"/>
      <c r="L233" s="350">
        <f t="shared" si="29"/>
        <v>1.5835657065313299E-3</v>
      </c>
      <c r="M233" s="350"/>
      <c r="N233" s="64">
        <f>'درآمد سود سهام'!T100</f>
        <v>0</v>
      </c>
      <c r="O233" s="64"/>
      <c r="P233" s="64">
        <f>'درآمد ناشی از تغییر قیمت اوراق '!R222</f>
        <v>-346110085</v>
      </c>
      <c r="Q233" s="64">
        <f>'درآمد ناشی ازفروش'!S212</f>
        <v>-66223110</v>
      </c>
      <c r="R233" s="351">
        <f t="shared" si="30"/>
        <v>-412333195</v>
      </c>
      <c r="S233" s="101"/>
      <c r="T233" s="350">
        <f>R233/درآمدها!$J$4</f>
        <v>1.1793592168739327E-3</v>
      </c>
      <c r="V233" s="126"/>
      <c r="X233" s="126"/>
      <c r="Y233" s="126"/>
    </row>
    <row r="234" spans="1:25" s="111" customFormat="1" ht="42.75" customHeight="1">
      <c r="A234" s="61"/>
      <c r="B234" s="61"/>
      <c r="C234" s="345" t="s">
        <v>550</v>
      </c>
      <c r="D234" s="346"/>
      <c r="E234" s="64">
        <f>'درآمد سود سهام'!N91</f>
        <v>0</v>
      </c>
      <c r="F234" s="64"/>
      <c r="G234" s="64">
        <f>'درآمد ناشی از تغییر قیمت اوراق '!K224</f>
        <v>13155880493</v>
      </c>
      <c r="H234" s="64">
        <f>'درآمد ناشی ازفروش'!K215</f>
        <v>0</v>
      </c>
      <c r="I234" s="347"/>
      <c r="J234" s="348">
        <f t="shared" si="28"/>
        <v>13155880493</v>
      </c>
      <c r="K234" s="349"/>
      <c r="L234" s="350">
        <f t="shared" si="29"/>
        <v>1.5121622455099747E-2</v>
      </c>
      <c r="M234" s="350"/>
      <c r="N234" s="64">
        <f>'درآمد سود سهام'!T101</f>
        <v>0</v>
      </c>
      <c r="O234" s="64"/>
      <c r="P234" s="64">
        <f>'درآمد ناشی از تغییر قیمت اوراق '!R223</f>
        <v>787838711</v>
      </c>
      <c r="Q234" s="64">
        <f>'درآمد ناشی ازفروش'!S213</f>
        <v>-5103197</v>
      </c>
      <c r="R234" s="351">
        <f t="shared" si="30"/>
        <v>782735514</v>
      </c>
      <c r="S234" s="101"/>
      <c r="T234" s="350">
        <f>R234/درآمدها!$J$4</f>
        <v>-2.2387873545093918E-3</v>
      </c>
      <c r="V234" s="126"/>
      <c r="X234" s="126"/>
      <c r="Y234" s="126"/>
    </row>
    <row r="235" spans="1:25" s="111" customFormat="1" ht="42.75" customHeight="1">
      <c r="A235" s="61"/>
      <c r="B235" s="61"/>
      <c r="C235" s="345" t="s">
        <v>441</v>
      </c>
      <c r="D235" s="346"/>
      <c r="E235" s="64">
        <f>'درآمد سود سهام'!L87+'درآمد سود سهام'!L88</f>
        <v>0</v>
      </c>
      <c r="F235" s="64"/>
      <c r="G235" s="64">
        <f>'درآمد ناشی از تغییر قیمت اوراق '!K225</f>
        <v>8485093957</v>
      </c>
      <c r="H235" s="64">
        <f>'درآمد ناشی ازفروش'!K214</f>
        <v>-4569533127</v>
      </c>
      <c r="I235" s="347"/>
      <c r="J235" s="348">
        <f t="shared" si="28"/>
        <v>3915560830</v>
      </c>
      <c r="K235" s="349"/>
      <c r="L235" s="350">
        <f t="shared" si="29"/>
        <v>4.5006210418786757E-3</v>
      </c>
      <c r="M235" s="350"/>
      <c r="N235" s="64">
        <v>0</v>
      </c>
      <c r="O235" s="64"/>
      <c r="P235" s="64">
        <f>'درآمد ناشی از تغییر قیمت اوراق '!R224</f>
        <v>-16184920795</v>
      </c>
      <c r="Q235" s="64">
        <f>'درآمد ناشی ازفروش'!S214</f>
        <v>-10676953848</v>
      </c>
      <c r="R235" s="351">
        <f t="shared" si="30"/>
        <v>-26861874643</v>
      </c>
      <c r="S235" s="101"/>
      <c r="T235" s="350">
        <f>R235/درآمدها!$J$4</f>
        <v>7.6830582225460242E-2</v>
      </c>
      <c r="V235" s="126"/>
      <c r="X235" s="126"/>
      <c r="Y235" s="126"/>
    </row>
    <row r="236" spans="1:25" s="111" customFormat="1" ht="42.75" customHeight="1">
      <c r="A236" s="61"/>
      <c r="B236" s="61"/>
      <c r="C236" s="345" t="s">
        <v>128</v>
      </c>
      <c r="D236" s="346"/>
      <c r="E236" s="64"/>
      <c r="F236" s="64"/>
      <c r="G236" s="64"/>
      <c r="H236" s="64">
        <v>0</v>
      </c>
      <c r="I236" s="347"/>
      <c r="J236" s="348">
        <f t="shared" si="28"/>
        <v>0</v>
      </c>
      <c r="K236" s="349"/>
      <c r="L236" s="350">
        <f t="shared" si="29"/>
        <v>0</v>
      </c>
      <c r="M236" s="350"/>
      <c r="N236" s="64">
        <f>'درآمد سود سهام'!T87+'درآمد سود سهام'!T88</f>
        <v>1716263672</v>
      </c>
      <c r="O236" s="64"/>
      <c r="P236" s="64">
        <f>'درآمد ناشی از تغییر قیمت اوراق '!R225</f>
        <v>-8529539901</v>
      </c>
      <c r="Q236" s="64">
        <f>'درآمد ناشی ازفروش'!S215</f>
        <v>-629525410</v>
      </c>
      <c r="R236" s="351">
        <f t="shared" si="30"/>
        <v>-7442801639</v>
      </c>
      <c r="S236" s="101"/>
      <c r="T236" s="350">
        <f>R236/درآمدها!$J$4</f>
        <v>2.1287970065856723E-2</v>
      </c>
      <c r="V236" s="126"/>
      <c r="X236" s="126"/>
      <c r="Y236" s="126"/>
    </row>
    <row r="237" spans="1:25" s="111" customFormat="1" ht="42.75" customHeight="1">
      <c r="A237" s="61"/>
      <c r="B237" s="61"/>
      <c r="C237" s="345" t="s">
        <v>133</v>
      </c>
      <c r="D237" s="346"/>
      <c r="E237" s="64">
        <v>0</v>
      </c>
      <c r="F237" s="64"/>
      <c r="G237" s="64">
        <f>'درآمد ناشی از تغییر قیمت اوراق '!K226</f>
        <v>1274526570</v>
      </c>
      <c r="H237" s="64">
        <f>'درآمد ناشی ازفروش'!K216</f>
        <v>1859877444</v>
      </c>
      <c r="I237" s="347"/>
      <c r="J237" s="348">
        <f t="shared" si="28"/>
        <v>3134404014</v>
      </c>
      <c r="K237" s="349"/>
      <c r="L237" s="350">
        <f t="shared" si="29"/>
        <v>3.6027443504580629E-3</v>
      </c>
      <c r="M237" s="350"/>
      <c r="N237" s="64">
        <v>0</v>
      </c>
      <c r="O237" s="64"/>
      <c r="P237" s="64">
        <f>'درآمد ناشی از تغییر قیمت اوراق '!R226</f>
        <v>4792399747</v>
      </c>
      <c r="Q237" s="64">
        <f>'درآمد ناشی ازفروش'!S216</f>
        <v>2790167363</v>
      </c>
      <c r="R237" s="351">
        <f t="shared" si="30"/>
        <v>7582567110</v>
      </c>
      <c r="S237" s="101"/>
      <c r="T237" s="350">
        <f>R237/درآمدها!$J$4</f>
        <v>-2.1687728558317115E-2</v>
      </c>
      <c r="V237" s="126"/>
      <c r="X237" s="126"/>
      <c r="Y237" s="126"/>
    </row>
    <row r="238" spans="1:25" s="118" customFormat="1" ht="25.5" customHeight="1" thickBot="1">
      <c r="C238" s="345" t="s">
        <v>2</v>
      </c>
      <c r="D238" s="346"/>
      <c r="E238" s="119">
        <f>SUM(E11:E237)</f>
        <v>38398548581</v>
      </c>
      <c r="F238" s="119"/>
      <c r="G238" s="119">
        <f>SUM(G11:G237)</f>
        <v>825955717572</v>
      </c>
      <c r="H238" s="119">
        <f>SUM(H11:H237)</f>
        <v>2033444461</v>
      </c>
      <c r="I238" s="347"/>
      <c r="J238" s="120">
        <f>SUM(J11:J237)</f>
        <v>866387710614</v>
      </c>
      <c r="K238" s="349"/>
      <c r="L238" s="238">
        <f>SUM(L11:L237)</f>
        <v>0.99584272345845815</v>
      </c>
      <c r="M238" s="238"/>
      <c r="N238" s="119">
        <f>SUM(N11:N237)</f>
        <v>297908472183</v>
      </c>
      <c r="O238" s="119"/>
      <c r="P238" s="119">
        <f>SUM(P11:P237)</f>
        <v>-628912513776</v>
      </c>
      <c r="Q238" s="119">
        <f>SUM(Q11:Q237)</f>
        <v>-53724846953</v>
      </c>
      <c r="R238" s="119">
        <f>SUM(R11:R237)</f>
        <v>-384728888546</v>
      </c>
      <c r="S238" s="101"/>
      <c r="T238" s="238">
        <f>SUM(T11:T237)</f>
        <v>1.100405124317942</v>
      </c>
    </row>
    <row r="239" spans="1:25" ht="25.5" customHeight="1" thickTop="1">
      <c r="C239" s="345"/>
      <c r="I239" s="5"/>
      <c r="K239" s="210"/>
      <c r="P239" s="323"/>
      <c r="Q239" s="323"/>
      <c r="R239" s="323"/>
      <c r="S239" s="323"/>
    </row>
    <row r="240" spans="1:25" ht="33" hidden="1" customHeight="1" thickTop="1">
      <c r="P240" s="82"/>
      <c r="Q240" s="5"/>
      <c r="R240" s="5"/>
    </row>
    <row r="241" spans="3:18" s="97" customFormat="1" ht="24" hidden="1" customHeight="1">
      <c r="C241" s="322"/>
      <c r="E241" s="97">
        <v>0</v>
      </c>
      <c r="G241" s="97">
        <v>0</v>
      </c>
      <c r="H241" s="97">
        <v>0</v>
      </c>
      <c r="J241" s="148">
        <f>E241+G241+H241</f>
        <v>0</v>
      </c>
      <c r="N241" s="97">
        <f>'درآمد سود سهام'!T89</f>
        <v>297908472183</v>
      </c>
      <c r="P241" s="97">
        <f>'درآمد ناشی از تغییر قیمت اوراق '!R227</f>
        <v>-628912513776</v>
      </c>
      <c r="Q241" s="97" t="e">
        <f>'درآمد ناشی ازفروش'!S217-'درآمد ناشی ازفروش'!#REF!</f>
        <v>#REF!</v>
      </c>
      <c r="R241" s="97" t="e">
        <f>N241+P241+Q241</f>
        <v>#REF!</v>
      </c>
    </row>
    <row r="242" spans="3:18" s="97" customFormat="1" ht="24" hidden="1" customHeight="1">
      <c r="E242" s="97">
        <v>0</v>
      </c>
      <c r="G242" s="97">
        <v>0</v>
      </c>
      <c r="H242" s="97">
        <f>H241-H238</f>
        <v>-2033444461</v>
      </c>
      <c r="J242" s="148">
        <v>0</v>
      </c>
      <c r="N242" s="97">
        <f>N241-N238</f>
        <v>0</v>
      </c>
      <c r="P242" s="97">
        <f>P241-P238</f>
        <v>0</v>
      </c>
      <c r="Q242" s="97" t="e">
        <f>Q241-Q238</f>
        <v>#REF!</v>
      </c>
      <c r="R242" s="97" t="e">
        <f>R241-R238</f>
        <v>#REF!</v>
      </c>
    </row>
    <row r="243" spans="3:18" ht="29.4">
      <c r="H243" s="102"/>
    </row>
  </sheetData>
  <autoFilter ref="C10:T238" xr:uid="{00000000-0009-0000-0000-000009000000}">
    <sortState xmlns:xlrd2="http://schemas.microsoft.com/office/spreadsheetml/2017/richdata2" ref="C13:T218">
      <sortCondition ref="C10"/>
    </sortState>
  </autoFilter>
  <mergeCells count="17">
    <mergeCell ref="C8:C10"/>
    <mergeCell ref="D8:D10"/>
    <mergeCell ref="C1:T1"/>
    <mergeCell ref="C2:T2"/>
    <mergeCell ref="C3:T3"/>
    <mergeCell ref="E8:E9"/>
    <mergeCell ref="G8:G9"/>
    <mergeCell ref="H8:H9"/>
    <mergeCell ref="N8:N9"/>
    <mergeCell ref="P8:P9"/>
    <mergeCell ref="Q8:Q9"/>
    <mergeCell ref="J8:L9"/>
    <mergeCell ref="R8:T9"/>
    <mergeCell ref="C5:T5"/>
    <mergeCell ref="I8:I10"/>
    <mergeCell ref="N7:T7"/>
    <mergeCell ref="E7:L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rightToLeft="1" view="pageBreakPreview" zoomScale="80" zoomScaleNormal="100" zoomScaleSheetLayoutView="80" workbookViewId="0">
      <selection activeCell="A5" sqref="A1:Q1048576"/>
    </sheetView>
  </sheetViews>
  <sheetFormatPr defaultColWidth="9.109375" defaultRowHeight="21"/>
  <cols>
    <col min="1" max="1" width="34.44140625" style="302" bestFit="1" customWidth="1"/>
    <col min="2" max="2" width="0.44140625" style="302" customWidth="1"/>
    <col min="3" max="3" width="18.109375" style="302" bestFit="1" customWidth="1"/>
    <col min="4" max="4" width="0.6640625" style="302" customWidth="1"/>
    <col min="5" max="5" width="20" style="302" bestFit="1" customWidth="1"/>
    <col min="6" max="6" width="0.5546875" style="302" customWidth="1"/>
    <col min="7" max="7" width="17" style="302" bestFit="1" customWidth="1"/>
    <col min="8" max="8" width="0.5546875" style="302" customWidth="1"/>
    <col min="9" max="9" width="20.44140625" style="302" bestFit="1" customWidth="1"/>
    <col min="10" max="10" width="0.44140625" style="302" customWidth="1"/>
    <col min="11" max="11" width="18.109375" style="302" bestFit="1" customWidth="1"/>
    <col min="12" max="12" width="0.5546875" style="302" customWidth="1"/>
    <col min="13" max="13" width="17.6640625" style="302" bestFit="1" customWidth="1"/>
    <col min="14" max="14" width="0.88671875" style="302" customWidth="1"/>
    <col min="15" max="15" width="19.33203125" style="302" bestFit="1" customWidth="1"/>
    <col min="16" max="16" width="0.5546875" style="302" customWidth="1"/>
    <col min="17" max="17" width="19.33203125" style="302" bestFit="1" customWidth="1"/>
    <col min="18" max="18" width="9.109375" style="3"/>
    <col min="19" max="19" width="12.6640625" style="3" bestFit="1" customWidth="1"/>
    <col min="20" max="16384" width="9.109375" style="3"/>
  </cols>
  <sheetData>
    <row r="1" spans="1:17" ht="21" customHeight="1">
      <c r="A1" s="282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8" customHeight="1">
      <c r="A2" s="282" t="s">
        <v>53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</row>
    <row r="3" spans="1:17" ht="19.5" customHeight="1">
      <c r="A3" s="282" t="str">
        <f>' سهام'!A3:W3</f>
        <v>برای ماه منتهی به 1402/06/31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7">
      <c r="A4" s="241" t="s">
        <v>29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17" ht="4.5" customHeight="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</row>
    <row r="6" spans="1:17" ht="22.5" customHeight="1" thickBot="1">
      <c r="A6" s="356"/>
      <c r="B6" s="357"/>
      <c r="C6" s="358" t="str">
        <f>'درآمد سرمایه گذاری در سهام '!E7</f>
        <v>طی  شهریور ماه</v>
      </c>
      <c r="D6" s="358"/>
      <c r="E6" s="358"/>
      <c r="F6" s="358"/>
      <c r="G6" s="358"/>
      <c r="H6" s="358"/>
      <c r="I6" s="358"/>
      <c r="J6" s="247"/>
      <c r="K6" s="359" t="s">
        <v>571</v>
      </c>
      <c r="L6" s="358"/>
      <c r="M6" s="358"/>
      <c r="N6" s="358"/>
      <c r="O6" s="358"/>
      <c r="P6" s="358"/>
      <c r="Q6" s="358"/>
    </row>
    <row r="7" spans="1:17" ht="15.75" customHeight="1">
      <c r="A7" s="360"/>
      <c r="B7" s="361"/>
      <c r="C7" s="362" t="s">
        <v>15</v>
      </c>
      <c r="D7" s="362"/>
      <c r="E7" s="362" t="s">
        <v>13</v>
      </c>
      <c r="F7" s="360"/>
      <c r="G7" s="362" t="s">
        <v>14</v>
      </c>
      <c r="H7" s="360"/>
      <c r="I7" s="362" t="s">
        <v>2</v>
      </c>
      <c r="J7" s="363"/>
      <c r="K7" s="362" t="s">
        <v>15</v>
      </c>
      <c r="L7" s="362"/>
      <c r="M7" s="362" t="s">
        <v>13</v>
      </c>
      <c r="N7" s="360"/>
      <c r="O7" s="362" t="s">
        <v>14</v>
      </c>
      <c r="P7" s="360"/>
      <c r="Q7" s="362" t="s">
        <v>2</v>
      </c>
    </row>
    <row r="8" spans="1:17" ht="12" customHeight="1">
      <c r="A8" s="361"/>
      <c r="B8" s="361"/>
      <c r="C8" s="364"/>
      <c r="D8" s="364"/>
      <c r="E8" s="364"/>
      <c r="F8" s="361"/>
      <c r="G8" s="364"/>
      <c r="H8" s="361"/>
      <c r="I8" s="364"/>
      <c r="J8" s="363"/>
      <c r="K8" s="364"/>
      <c r="L8" s="364"/>
      <c r="M8" s="364"/>
      <c r="N8" s="361"/>
      <c r="O8" s="364"/>
      <c r="P8" s="361"/>
      <c r="Q8" s="364"/>
    </row>
    <row r="9" spans="1:17" ht="14.25" customHeight="1" thickBot="1">
      <c r="A9" s="361"/>
      <c r="B9" s="361"/>
      <c r="C9" s="365" t="s">
        <v>60</v>
      </c>
      <c r="D9" s="364"/>
      <c r="E9" s="365" t="s">
        <v>57</v>
      </c>
      <c r="F9" s="361"/>
      <c r="G9" s="365" t="s">
        <v>58</v>
      </c>
      <c r="H9" s="361"/>
      <c r="I9" s="358"/>
      <c r="J9" s="366"/>
      <c r="K9" s="365" t="s">
        <v>60</v>
      </c>
      <c r="L9" s="364"/>
      <c r="M9" s="365" t="s">
        <v>57</v>
      </c>
      <c r="N9" s="361"/>
      <c r="O9" s="365" t="s">
        <v>58</v>
      </c>
      <c r="P9" s="361"/>
      <c r="Q9" s="358"/>
    </row>
    <row r="10" spans="1:17" ht="21" customHeight="1">
      <c r="A10" s="367" t="s">
        <v>407</v>
      </c>
      <c r="B10" s="280"/>
      <c r="C10" s="25">
        <v>0</v>
      </c>
      <c r="D10" s="25"/>
      <c r="E10" s="25">
        <v>0</v>
      </c>
      <c r="F10" s="25"/>
      <c r="G10" s="25">
        <v>0</v>
      </c>
      <c r="H10" s="25"/>
      <c r="I10" s="25">
        <f>C10+E10+G10</f>
        <v>0</v>
      </c>
      <c r="J10" s="25"/>
      <c r="K10" s="25">
        <v>0</v>
      </c>
      <c r="L10" s="25"/>
      <c r="M10" s="25">
        <v>0</v>
      </c>
      <c r="N10" s="25"/>
      <c r="O10" s="25">
        <v>0</v>
      </c>
      <c r="P10" s="25">
        <v>1228793</v>
      </c>
      <c r="Q10" s="25">
        <f>O10+M10+K10</f>
        <v>0</v>
      </c>
    </row>
    <row r="11" spans="1:17" ht="21" customHeight="1" thickBot="1">
      <c r="A11" s="368" t="s">
        <v>2</v>
      </c>
      <c r="B11" s="369"/>
      <c r="C11" s="42">
        <f>SUM(C10:C10)</f>
        <v>0</v>
      </c>
      <c r="D11" s="43" t="e">
        <f>SUM(#REF!)</f>
        <v>#REF!</v>
      </c>
      <c r="E11" s="42">
        <f>SUM(E10:E10)</f>
        <v>0</v>
      </c>
      <c r="F11" s="43" t="e">
        <f>SUM(#REF!)</f>
        <v>#REF!</v>
      </c>
      <c r="G11" s="42">
        <f>SUM(G10:G10)</f>
        <v>0</v>
      </c>
      <c r="H11" s="43" t="e">
        <f>SUM(#REF!)</f>
        <v>#REF!</v>
      </c>
      <c r="I11" s="42">
        <f>SUM(I10:I10)</f>
        <v>0</v>
      </c>
      <c r="J11" s="43" t="e">
        <f>SUM(#REF!)</f>
        <v>#REF!</v>
      </c>
      <c r="K11" s="42">
        <v>0</v>
      </c>
      <c r="L11" s="43" t="e">
        <v>#REF!</v>
      </c>
      <c r="M11" s="42">
        <f>SUM(M10)</f>
        <v>0</v>
      </c>
      <c r="N11" s="43" t="e">
        <v>#REF!</v>
      </c>
      <c r="O11" s="42">
        <f>SUM(O10)</f>
        <v>0</v>
      </c>
      <c r="P11" s="43" t="e">
        <v>#REF!</v>
      </c>
      <c r="Q11" s="42">
        <f>SUM(Q10)</f>
        <v>0</v>
      </c>
    </row>
    <row r="12" spans="1:17" ht="21.6" thickTop="1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7">
      <c r="I13" s="370"/>
      <c r="O13" s="371"/>
      <c r="Q13" s="371"/>
    </row>
    <row r="14" spans="1:17">
      <c r="O14" s="370"/>
      <c r="Q14" s="370"/>
    </row>
    <row r="15" spans="1:17">
      <c r="I15" s="370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2"/>
  <sheetViews>
    <sheetView rightToLeft="1" view="pageBreakPreview" zoomScale="106" zoomScaleNormal="100" zoomScaleSheetLayoutView="106" workbookViewId="0">
      <selection activeCell="A5" sqref="A1:K1048576"/>
    </sheetView>
  </sheetViews>
  <sheetFormatPr defaultColWidth="9.109375" defaultRowHeight="21"/>
  <cols>
    <col min="1" max="1" width="32.109375" style="302" customWidth="1"/>
    <col min="2" max="2" width="0.6640625" style="302" customWidth="1"/>
    <col min="3" max="3" width="22.88671875" style="302" customWidth="1"/>
    <col min="4" max="4" width="0.6640625" style="302" customWidth="1"/>
    <col min="5" max="5" width="18.44140625" style="26" customWidth="1"/>
    <col min="6" max="6" width="1.44140625" style="26" customWidth="1"/>
    <col min="7" max="7" width="21.6640625" style="26" customWidth="1"/>
    <col min="8" max="8" width="1.44140625" style="26" customWidth="1"/>
    <col min="9" max="9" width="26.109375" style="26" customWidth="1"/>
    <col min="10" max="10" width="1.33203125" style="302" customWidth="1"/>
    <col min="11" max="11" width="22" style="302" customWidth="1"/>
    <col min="12" max="12" width="0.6640625" style="3" customWidth="1"/>
    <col min="13" max="16384" width="9.109375" style="3"/>
  </cols>
  <sheetData>
    <row r="1" spans="1:12" ht="21.6">
      <c r="A1" s="189" t="s">
        <v>84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21.6">
      <c r="A2" s="189" t="s">
        <v>53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21.6">
      <c r="A3" s="189" t="str">
        <f>' سهام'!A3:W3</f>
        <v>برای ماه منتهی به 1402/06/31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>
      <c r="A4" s="184" t="s">
        <v>30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2" ht="21.6" thickBot="1">
      <c r="A5" s="243"/>
      <c r="B5" s="243"/>
      <c r="C5" s="243"/>
      <c r="D5" s="242"/>
      <c r="E5" s="17"/>
      <c r="F5" s="17"/>
      <c r="G5" s="17"/>
      <c r="H5" s="17"/>
      <c r="I5" s="17"/>
      <c r="J5" s="243"/>
      <c r="K5" s="243"/>
      <c r="L5" s="124"/>
    </row>
    <row r="6" spans="1:12" ht="37.5" customHeight="1" thickBot="1">
      <c r="A6" s="372" t="s">
        <v>20</v>
      </c>
      <c r="B6" s="372"/>
      <c r="C6" s="372"/>
      <c r="D6" s="247"/>
      <c r="E6" s="198" t="s">
        <v>569</v>
      </c>
      <c r="F6" s="198"/>
      <c r="G6" s="198"/>
      <c r="H6" s="198"/>
      <c r="I6" s="197" t="s">
        <v>570</v>
      </c>
      <c r="J6" s="197"/>
      <c r="K6" s="197"/>
      <c r="L6" s="197"/>
    </row>
    <row r="7" spans="1:12" ht="37.200000000000003">
      <c r="A7" s="373" t="s">
        <v>16</v>
      </c>
      <c r="B7" s="247"/>
      <c r="C7" s="373" t="s">
        <v>9</v>
      </c>
      <c r="D7" s="363"/>
      <c r="E7" s="44" t="s">
        <v>17</v>
      </c>
      <c r="F7" s="45"/>
      <c r="G7" s="44" t="s">
        <v>18</v>
      </c>
      <c r="H7" s="46"/>
      <c r="I7" s="44" t="s">
        <v>17</v>
      </c>
      <c r="J7" s="247"/>
      <c r="K7" s="373" t="s">
        <v>18</v>
      </c>
      <c r="L7" s="125"/>
    </row>
    <row r="8" spans="1:12" ht="27" customHeight="1">
      <c r="A8" s="374" t="s">
        <v>217</v>
      </c>
      <c r="B8" s="280"/>
      <c r="C8" s="264" t="s">
        <v>218</v>
      </c>
      <c r="D8" s="280"/>
      <c r="E8" s="21">
        <v>152506216</v>
      </c>
      <c r="F8" s="280"/>
      <c r="G8" s="375">
        <f>E8/$E$11</f>
        <v>0.99996151780365472</v>
      </c>
      <c r="H8" s="280"/>
      <c r="I8" s="21">
        <v>308473003</v>
      </c>
      <c r="J8" s="280"/>
      <c r="K8" s="375">
        <f>I8/$I$11</f>
        <v>0.99994316519324278</v>
      </c>
      <c r="L8" s="125"/>
    </row>
    <row r="9" spans="1:12" ht="27" customHeight="1">
      <c r="A9" s="374" t="s">
        <v>405</v>
      </c>
      <c r="B9" s="280" t="s">
        <v>406</v>
      </c>
      <c r="C9" s="376" t="s">
        <v>406</v>
      </c>
      <c r="D9" s="280"/>
      <c r="E9" s="21">
        <v>1670</v>
      </c>
      <c r="F9" s="280"/>
      <c r="G9" s="375">
        <f t="shared" ref="G9:G10" si="0">E9/$E$11</f>
        <v>1.0949951933317284E-5</v>
      </c>
      <c r="H9" s="280"/>
      <c r="I9" s="21">
        <v>4989</v>
      </c>
      <c r="J9" s="280"/>
      <c r="K9" s="375">
        <f t="shared" ref="K9:K10" si="1">I9/$I$11</f>
        <v>1.6172295152678526E-5</v>
      </c>
      <c r="L9" s="125"/>
    </row>
    <row r="10" spans="1:12" ht="27" customHeight="1" thickBot="1">
      <c r="A10" s="374" t="s">
        <v>415</v>
      </c>
      <c r="B10" s="280" t="s">
        <v>416</v>
      </c>
      <c r="C10" s="264" t="s">
        <v>416</v>
      </c>
      <c r="D10" s="280"/>
      <c r="E10" s="21">
        <v>4199</v>
      </c>
      <c r="F10" s="280"/>
      <c r="G10" s="375">
        <f t="shared" si="0"/>
        <v>2.7532244411975613E-5</v>
      </c>
      <c r="H10" s="280"/>
      <c r="I10" s="21">
        <v>12544</v>
      </c>
      <c r="J10" s="280"/>
      <c r="K10" s="375">
        <f t="shared" si="1"/>
        <v>4.0662511604569938E-5</v>
      </c>
      <c r="L10" s="125"/>
    </row>
    <row r="11" spans="1:12" ht="21.6" thickBot="1">
      <c r="A11" s="368" t="s">
        <v>2</v>
      </c>
      <c r="B11" s="369"/>
      <c r="D11" s="377"/>
      <c r="E11" s="121">
        <f>SUM(E8:E10)</f>
        <v>152512085</v>
      </c>
      <c r="F11" s="280"/>
      <c r="G11" s="47">
        <f>SUM(G8:G10)</f>
        <v>1</v>
      </c>
      <c r="H11" s="280"/>
      <c r="I11" s="121">
        <f>SUM(I8:I10)</f>
        <v>308490536</v>
      </c>
      <c r="J11" s="280"/>
      <c r="K11" s="47">
        <f>SUM(K8:K10)</f>
        <v>1</v>
      </c>
      <c r="L11" s="125"/>
    </row>
    <row r="12" spans="1:12" ht="21.6" thickTop="1">
      <c r="F12" s="280"/>
      <c r="H12" s="280"/>
      <c r="J12" s="280"/>
    </row>
  </sheetData>
  <autoFilter ref="A7:L7" xr:uid="{00000000-0009-0000-0000-00000B000000}">
    <sortState xmlns:xlrd2="http://schemas.microsoft.com/office/spreadsheetml/2017/richdata2" ref="A8:L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rightToLeft="1" tabSelected="1" view="pageBreakPreview" zoomScaleNormal="100" zoomScaleSheetLayoutView="100" workbookViewId="0">
      <selection activeCell="A4" sqref="A1:E1048576"/>
    </sheetView>
  </sheetViews>
  <sheetFormatPr defaultColWidth="9.109375" defaultRowHeight="18"/>
  <cols>
    <col min="1" max="1" width="32.44140625" style="242" customWidth="1"/>
    <col min="2" max="2" width="1.44140625" style="242" customWidth="1"/>
    <col min="3" max="3" width="19" style="242" bestFit="1" customWidth="1"/>
    <col min="4" max="4" width="0.88671875" style="242" customWidth="1"/>
    <col min="5" max="5" width="19" style="242" bestFit="1" customWidth="1"/>
    <col min="6" max="6" width="10.6640625" style="4" bestFit="1" customWidth="1"/>
    <col min="7" max="16384" width="9.109375" style="4"/>
  </cols>
  <sheetData>
    <row r="1" spans="1:6" s="2" customFormat="1" ht="18.600000000000001">
      <c r="A1" s="240" t="s">
        <v>84</v>
      </c>
      <c r="B1" s="240"/>
      <c r="C1" s="240"/>
      <c r="D1" s="240"/>
      <c r="E1" s="240"/>
    </row>
    <row r="2" spans="1:6" s="2" customFormat="1" ht="18.600000000000001">
      <c r="A2" s="240" t="s">
        <v>53</v>
      </c>
      <c r="B2" s="240"/>
      <c r="C2" s="240"/>
      <c r="D2" s="240"/>
      <c r="E2" s="240"/>
    </row>
    <row r="3" spans="1:6" s="2" customFormat="1" ht="18.600000000000001">
      <c r="A3" s="240" t="str">
        <f>' سهام'!A3:W3</f>
        <v>برای ماه منتهی به 1402/06/31</v>
      </c>
      <c r="B3" s="240"/>
      <c r="C3" s="240"/>
      <c r="D3" s="240"/>
      <c r="E3" s="240"/>
    </row>
    <row r="4" spans="1:6" s="2" customFormat="1" ht="18.600000000000001">
      <c r="A4" s="378"/>
      <c r="B4" s="378"/>
      <c r="C4" s="378"/>
      <c r="D4" s="378"/>
      <c r="E4" s="378"/>
    </row>
    <row r="5" spans="1:6" ht="18.600000000000001">
      <c r="A5" s="241" t="s">
        <v>31</v>
      </c>
      <c r="B5" s="241"/>
      <c r="C5" s="241"/>
      <c r="D5" s="241"/>
      <c r="E5" s="241"/>
    </row>
    <row r="6" spans="1:6" ht="37.799999999999997" thickBot="1">
      <c r="A6" s="356"/>
      <c r="B6" s="357"/>
      <c r="C6" s="379" t="s">
        <v>569</v>
      </c>
      <c r="D6" s="247"/>
      <c r="E6" s="379" t="s">
        <v>572</v>
      </c>
    </row>
    <row r="7" spans="1:6" ht="16.5" customHeight="1">
      <c r="A7" s="360"/>
      <c r="B7" s="361"/>
      <c r="C7" s="362" t="s">
        <v>6</v>
      </c>
      <c r="D7" s="363"/>
      <c r="E7" s="362" t="s">
        <v>6</v>
      </c>
    </row>
    <row r="8" spans="1:6" ht="18.600000000000001" thickBot="1">
      <c r="A8" s="361"/>
      <c r="B8" s="361"/>
      <c r="C8" s="358"/>
      <c r="D8" s="366"/>
      <c r="E8" s="358"/>
    </row>
    <row r="9" spans="1:6">
      <c r="A9" s="380" t="s">
        <v>219</v>
      </c>
      <c r="B9" s="280"/>
      <c r="C9" s="21">
        <v>2672300337</v>
      </c>
      <c r="D9" s="21"/>
      <c r="E9" s="21">
        <v>18152498347</v>
      </c>
      <c r="F9" s="22"/>
    </row>
    <row r="10" spans="1:6" ht="25.95" customHeight="1">
      <c r="A10" s="380" t="s">
        <v>82</v>
      </c>
      <c r="B10" s="280"/>
      <c r="C10" s="21">
        <v>484391552</v>
      </c>
      <c r="D10" s="21"/>
      <c r="E10" s="21">
        <v>1256118233</v>
      </c>
      <c r="F10" s="22"/>
    </row>
    <row r="11" spans="1:6" ht="18.600000000000001" thickBot="1">
      <c r="A11" s="381" t="s">
        <v>2</v>
      </c>
      <c r="B11" s="247"/>
      <c r="C11" s="121">
        <f>SUM(C9:C10)</f>
        <v>3156691889</v>
      </c>
      <c r="D11" s="21"/>
      <c r="E11" s="121">
        <f>SUM(E9:E10)</f>
        <v>19408616580</v>
      </c>
    </row>
    <row r="12" spans="1:6" ht="18.600000000000001" thickTop="1">
      <c r="D12" s="21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2023-04-30T14:00:33Z</cp:lastPrinted>
  <dcterms:created xsi:type="dcterms:W3CDTF">2017-11-22T14:26:20Z</dcterms:created>
  <dcterms:modified xsi:type="dcterms:W3CDTF">2023-10-01T10:21:09Z</dcterms:modified>
</cp:coreProperties>
</file>