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fund\صندوق شاخصی کیان\گزارش ماهانه\1402\مهر\"/>
    </mc:Choice>
  </mc:AlternateContent>
  <xr:revisionPtr revIDLastSave="0" documentId="13_ncr:1_{E73CB848-905C-466B-B8FC-7AF5908499B0}" xr6:coauthVersionLast="47" xr6:coauthVersionMax="47" xr10:uidLastSave="{00000000-0000-0000-0000-000000000000}"/>
  <bookViews>
    <workbookView xWindow="-108" yWindow="-108" windowWidth="23256" windowHeight="12576" tabRatio="92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سهام'!$A$9:$W$230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'!$A$10:$T$244</definedName>
    <definedName name="_xlnm._FilterDatabase" localSheetId="6" hidden="1">'درآمد سود سهام'!$A$7:$S$94</definedName>
    <definedName name="_xlnm._FilterDatabase" localSheetId="8" hidden="1">'درآمد ناشی از تغییر قیمت اوراق '!$A$6:$P$231</definedName>
    <definedName name="_xlnm._FilterDatabase" localSheetId="7" hidden="1">'درآمد ناشی ازفروش'!$A$7:$Q$218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'!$A$7:$P$231</definedName>
    <definedName name="b">'درآمد ناشی ازفروش'!$A$8:$Q$218</definedName>
    <definedName name="_xlnm.Print_Area" localSheetId="1">' سهام'!$A$1:$W$230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'!$A$1:$T$245</definedName>
    <definedName name="_xlnm.Print_Area" localSheetId="6">'درآمد سود سهام'!$A$1:$S$95</definedName>
    <definedName name="_xlnm.Print_Area" localSheetId="8">'درآمد ناشی از تغییر قیمت اوراق '!$A$1:$Q$234</definedName>
    <definedName name="_xlnm.Print_Area" localSheetId="7">'درآمد ناشی ازفروش'!$A$1:$Q$222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'!$A$7:$P$185</definedName>
    <definedName name="درآمدسودسهام">'درآمد سود سهام'!$A$8:$S$93</definedName>
    <definedName name="سود">'درآمد سود سهام'!$A$8:$S$71</definedName>
    <definedName name="فروش">'درآمد ناشی ازفروش'!$A$8:$Q$218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2" l="1"/>
  <c r="S10" i="2"/>
  <c r="S11" i="2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10" i="1"/>
  <c r="W230" i="1" s="1"/>
  <c r="L229" i="1"/>
  <c r="I220" i="1"/>
  <c r="I189" i="1"/>
  <c r="I142" i="1"/>
  <c r="I136" i="1"/>
  <c r="I49" i="1"/>
  <c r="I25" i="1"/>
  <c r="E179" i="1"/>
  <c r="S179" i="1"/>
  <c r="E230" i="1" l="1"/>
  <c r="C11" i="8"/>
  <c r="K8" i="7"/>
  <c r="O218" i="15"/>
  <c r="M218" i="15"/>
  <c r="G218" i="15"/>
  <c r="E218" i="15"/>
  <c r="K10" i="13"/>
  <c r="G10" i="13"/>
  <c r="Q12" i="2"/>
  <c r="O12" i="2"/>
  <c r="M12" i="2"/>
  <c r="K12" i="2"/>
  <c r="U230" i="1"/>
  <c r="S230" i="1"/>
  <c r="M230" i="1"/>
  <c r="J230" i="1"/>
  <c r="G230" i="1"/>
  <c r="S94" i="18"/>
  <c r="Q94" i="18"/>
  <c r="O94" i="18"/>
  <c r="M94" i="18"/>
  <c r="K94" i="18"/>
  <c r="I94" i="18"/>
  <c r="S9" i="18" l="1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R82" i="5" l="1"/>
  <c r="T82" i="5" s="1"/>
  <c r="R99" i="5"/>
  <c r="T99" i="5" s="1"/>
  <c r="R135" i="5"/>
  <c r="T135" i="5" s="1"/>
  <c r="M237" i="5"/>
  <c r="M240" i="5"/>
  <c r="M210" i="5"/>
  <c r="C237" i="5" l="1"/>
  <c r="C240" i="5"/>
  <c r="N231" i="14"/>
  <c r="P226" i="14"/>
  <c r="O237" i="5" s="1"/>
  <c r="P227" i="14"/>
  <c r="O239" i="5" s="1"/>
  <c r="P228" i="14"/>
  <c r="O240" i="5" s="1"/>
  <c r="P229" i="14"/>
  <c r="O241" i="5" s="1"/>
  <c r="P230" i="14"/>
  <c r="O243" i="5" s="1"/>
  <c r="L231" i="14"/>
  <c r="I226" i="14"/>
  <c r="E237" i="5" s="1"/>
  <c r="I227" i="14"/>
  <c r="E239" i="5" s="1"/>
  <c r="I228" i="14"/>
  <c r="E240" i="5" s="1"/>
  <c r="I229" i="14"/>
  <c r="E241" i="5" s="1"/>
  <c r="I230" i="14"/>
  <c r="E243" i="5" s="1"/>
  <c r="G231" i="14"/>
  <c r="E231" i="14"/>
  <c r="I216" i="15"/>
  <c r="G241" i="5" s="1"/>
  <c r="I217" i="15"/>
  <c r="G242" i="5" s="1"/>
  <c r="Q216" i="15"/>
  <c r="Q241" i="5" s="1"/>
  <c r="Q217" i="15"/>
  <c r="Q243" i="5" s="1"/>
  <c r="M62" i="5"/>
  <c r="M68" i="5"/>
  <c r="M71" i="5"/>
  <c r="M79" i="5"/>
  <c r="M102" i="5"/>
  <c r="M108" i="5"/>
  <c r="M111" i="5"/>
  <c r="M114" i="5"/>
  <c r="M115" i="5"/>
  <c r="M120" i="5"/>
  <c r="M122" i="5"/>
  <c r="M126" i="5"/>
  <c r="M128" i="5"/>
  <c r="M130" i="5"/>
  <c r="M133" i="5"/>
  <c r="M134" i="5"/>
  <c r="M136" i="5"/>
  <c r="M152" i="5"/>
  <c r="M158" i="5"/>
  <c r="M161" i="5"/>
  <c r="M165" i="5"/>
  <c r="M166" i="5"/>
  <c r="M169" i="5"/>
  <c r="M178" i="5"/>
  <c r="M179" i="5"/>
  <c r="M180" i="5"/>
  <c r="M181" i="5"/>
  <c r="M183" i="5"/>
  <c r="M184" i="5"/>
  <c r="M189" i="5"/>
  <c r="M192" i="5"/>
  <c r="M194" i="5"/>
  <c r="M195" i="5"/>
  <c r="M197" i="5"/>
  <c r="M202" i="5"/>
  <c r="M208" i="5"/>
  <c r="M211" i="5"/>
  <c r="M212" i="5"/>
  <c r="M214" i="5"/>
  <c r="M217" i="5"/>
  <c r="M218" i="5"/>
  <c r="M233" i="5"/>
  <c r="M234" i="5"/>
  <c r="M235" i="5"/>
  <c r="M241" i="5"/>
  <c r="M242" i="5"/>
  <c r="R242" i="5" s="1"/>
  <c r="T242" i="5" s="1"/>
  <c r="S8" i="18"/>
  <c r="M9" i="18"/>
  <c r="C14" i="5" s="1"/>
  <c r="M10" i="18"/>
  <c r="C17" i="5" s="1"/>
  <c r="M11" i="18"/>
  <c r="C18" i="5" s="1"/>
  <c r="M12" i="18"/>
  <c r="C21" i="5" s="1"/>
  <c r="M13" i="18"/>
  <c r="C22" i="5" s="1"/>
  <c r="M14" i="18"/>
  <c r="C23" i="5" s="1"/>
  <c r="M15" i="18"/>
  <c r="C24" i="5" s="1"/>
  <c r="M16" i="18"/>
  <c r="C25" i="5" s="1"/>
  <c r="M17" i="18"/>
  <c r="M18" i="18"/>
  <c r="M19" i="18"/>
  <c r="M20" i="18"/>
  <c r="M21" i="18"/>
  <c r="M22" i="18"/>
  <c r="M23" i="18"/>
  <c r="M24" i="18"/>
  <c r="M25" i="18"/>
  <c r="M26" i="18"/>
  <c r="M27" i="18"/>
  <c r="C62" i="5" s="1"/>
  <c r="M28" i="18"/>
  <c r="C68" i="5" s="1"/>
  <c r="M29" i="18"/>
  <c r="C71" i="5" s="1"/>
  <c r="M30" i="18"/>
  <c r="C79" i="5" s="1"/>
  <c r="M31" i="18"/>
  <c r="C80" i="5" s="1"/>
  <c r="M32" i="18"/>
  <c r="M33" i="18"/>
  <c r="C93" i="5" s="1"/>
  <c r="M34" i="18"/>
  <c r="C94" i="5" s="1"/>
  <c r="M35" i="18"/>
  <c r="C96" i="5" s="1"/>
  <c r="M36" i="18"/>
  <c r="C98" i="5" s="1"/>
  <c r="M37" i="18"/>
  <c r="C100" i="5" s="1"/>
  <c r="M38" i="18"/>
  <c r="C102" i="5" s="1"/>
  <c r="M39" i="18"/>
  <c r="C106" i="5" s="1"/>
  <c r="M40" i="18"/>
  <c r="C107" i="5" s="1"/>
  <c r="M41" i="18"/>
  <c r="M42" i="18"/>
  <c r="C111" i="5" s="1"/>
  <c r="M43" i="18"/>
  <c r="C114" i="5" s="1"/>
  <c r="M44" i="18"/>
  <c r="C115" i="5" s="1"/>
  <c r="M45" i="18"/>
  <c r="C120" i="5" s="1"/>
  <c r="M46" i="18"/>
  <c r="C122" i="5" s="1"/>
  <c r="M47" i="18"/>
  <c r="C123" i="5" s="1"/>
  <c r="M48" i="18"/>
  <c r="C125" i="5" s="1"/>
  <c r="M49" i="18"/>
  <c r="C126" i="5" s="1"/>
  <c r="M50" i="18"/>
  <c r="M51" i="18"/>
  <c r="M52" i="18"/>
  <c r="C133" i="5" s="1"/>
  <c r="M53" i="18"/>
  <c r="C134" i="5" s="1"/>
  <c r="M54" i="18"/>
  <c r="C136" i="5" s="1"/>
  <c r="M55" i="18"/>
  <c r="C140" i="5" s="1"/>
  <c r="M56" i="18"/>
  <c r="C147" i="5" s="1"/>
  <c r="M57" i="18"/>
  <c r="C152" i="5" s="1"/>
  <c r="M58" i="18"/>
  <c r="C158" i="5" s="1"/>
  <c r="M59" i="18"/>
  <c r="M60" i="18"/>
  <c r="M61" i="18"/>
  <c r="C166" i="5" s="1"/>
  <c r="M62" i="18"/>
  <c r="C169" i="5" s="1"/>
  <c r="M63" i="18"/>
  <c r="C175" i="5" s="1"/>
  <c r="M64" i="18"/>
  <c r="M65" i="18"/>
  <c r="C178" i="5" s="1"/>
  <c r="M66" i="18"/>
  <c r="C179" i="5" s="1"/>
  <c r="M67" i="18"/>
  <c r="C180" i="5" s="1"/>
  <c r="M68" i="18"/>
  <c r="M69" i="18"/>
  <c r="M70" i="18"/>
  <c r="M71" i="18"/>
  <c r="M72" i="18"/>
  <c r="M73" i="18"/>
  <c r="M74" i="18"/>
  <c r="C192" i="5" s="1"/>
  <c r="M75" i="18"/>
  <c r="C194" i="5" s="1"/>
  <c r="M76" i="18"/>
  <c r="C195" i="5" s="1"/>
  <c r="M77" i="18"/>
  <c r="C197" i="5" s="1"/>
  <c r="M78" i="18"/>
  <c r="C202" i="5" s="1"/>
  <c r="M79" i="18"/>
  <c r="C205" i="5" s="1"/>
  <c r="M80" i="18"/>
  <c r="C206" i="5" s="1"/>
  <c r="M81" i="18"/>
  <c r="M82" i="18"/>
  <c r="C211" i="5" s="1"/>
  <c r="M83" i="18"/>
  <c r="M84" i="18"/>
  <c r="C214" i="5" s="1"/>
  <c r="M85" i="18"/>
  <c r="C217" i="5" s="1"/>
  <c r="M86" i="18"/>
  <c r="M87" i="18"/>
  <c r="M88" i="18"/>
  <c r="C232" i="5" s="1"/>
  <c r="M89" i="18"/>
  <c r="C233" i="5" s="1"/>
  <c r="M90" i="18"/>
  <c r="M91" i="18"/>
  <c r="M92" i="18"/>
  <c r="C241" i="5" s="1"/>
  <c r="M93" i="18"/>
  <c r="C242" i="5" s="1"/>
  <c r="M8" i="18"/>
  <c r="K7" i="13"/>
  <c r="K8" i="13"/>
  <c r="K9" i="13"/>
  <c r="R243" i="5" l="1"/>
  <c r="T243" i="5" s="1"/>
  <c r="G243" i="5"/>
  <c r="I242" i="5"/>
  <c r="K242" i="5" s="1"/>
  <c r="R241" i="5"/>
  <c r="T241" i="5" s="1"/>
  <c r="C243" i="5"/>
  <c r="M232" i="5"/>
  <c r="M206" i="5"/>
  <c r="M187" i="5"/>
  <c r="M176" i="5"/>
  <c r="M147" i="5"/>
  <c r="M125" i="5"/>
  <c r="M107" i="5"/>
  <c r="M85" i="5"/>
  <c r="M225" i="5"/>
  <c r="M205" i="5"/>
  <c r="M186" i="5"/>
  <c r="M175" i="5"/>
  <c r="M140" i="5"/>
  <c r="M123" i="5"/>
  <c r="M106" i="5"/>
  <c r="M80" i="5"/>
  <c r="I241" i="5"/>
  <c r="K241" i="5" s="1"/>
  <c r="I243" i="5" l="1"/>
  <c r="K243" i="5" s="1"/>
  <c r="C239" i="5"/>
  <c r="Q6" i="2"/>
  <c r="K6" i="2"/>
  <c r="I8" i="15"/>
  <c r="E11" i="8"/>
  <c r="K9" i="7"/>
  <c r="I11" i="7"/>
  <c r="K10" i="7" s="1"/>
  <c r="E11" i="7"/>
  <c r="G9" i="7" s="1"/>
  <c r="M14" i="5"/>
  <c r="M17" i="5"/>
  <c r="M18" i="5"/>
  <c r="M23" i="5"/>
  <c r="M24" i="5"/>
  <c r="M25" i="5"/>
  <c r="M29" i="5"/>
  <c r="M30" i="5"/>
  <c r="M34" i="5"/>
  <c r="M35" i="5"/>
  <c r="M40" i="5"/>
  <c r="M46" i="5"/>
  <c r="M49" i="5"/>
  <c r="M53" i="5"/>
  <c r="M55" i="5"/>
  <c r="V67" i="5"/>
  <c r="V78" i="5"/>
  <c r="M92" i="5"/>
  <c r="M94" i="5"/>
  <c r="M96" i="5"/>
  <c r="V105" i="5"/>
  <c r="V109" i="5"/>
  <c r="V118" i="5"/>
  <c r="V124" i="5"/>
  <c r="V128" i="5"/>
  <c r="V132" i="5"/>
  <c r="V134" i="5"/>
  <c r="V150" i="5"/>
  <c r="V164" i="5"/>
  <c r="V167" i="5"/>
  <c r="V176" i="5"/>
  <c r="V177" i="5"/>
  <c r="V178" i="5"/>
  <c r="V179" i="5"/>
  <c r="V182" i="5"/>
  <c r="V184" i="5"/>
  <c r="V185" i="5"/>
  <c r="V190" i="5"/>
  <c r="V192" i="5"/>
  <c r="V193" i="5"/>
  <c r="V209" i="5"/>
  <c r="V214" i="5"/>
  <c r="V215" i="5"/>
  <c r="C27" i="5"/>
  <c r="C28" i="5"/>
  <c r="C29" i="5"/>
  <c r="C35" i="5"/>
  <c r="C39" i="5"/>
  <c r="C40" i="5"/>
  <c r="C46" i="5"/>
  <c r="C43" i="5"/>
  <c r="C53" i="5"/>
  <c r="C55" i="5"/>
  <c r="C91" i="5"/>
  <c r="C109" i="5"/>
  <c r="C132" i="5"/>
  <c r="C172" i="5"/>
  <c r="C164" i="5"/>
  <c r="C189" i="5"/>
  <c r="C191" i="5"/>
  <c r="C226" i="5"/>
  <c r="C229" i="5"/>
  <c r="C13" i="5"/>
  <c r="Q8" i="13"/>
  <c r="Q9" i="13"/>
  <c r="Q7" i="13"/>
  <c r="O10" i="13"/>
  <c r="M10" i="13"/>
  <c r="I10" i="13"/>
  <c r="I8" i="11"/>
  <c r="V11" i="5"/>
  <c r="V12" i="5"/>
  <c r="V15" i="5"/>
  <c r="V16" i="5"/>
  <c r="V19" i="5"/>
  <c r="V20" i="5"/>
  <c r="M21" i="5"/>
  <c r="V27" i="5"/>
  <c r="V28" i="5"/>
  <c r="V31" i="5"/>
  <c r="V32" i="5"/>
  <c r="V33" i="5"/>
  <c r="V36" i="5"/>
  <c r="V37" i="5"/>
  <c r="V38" i="5"/>
  <c r="M39" i="5"/>
  <c r="V41" i="5"/>
  <c r="V42" i="5"/>
  <c r="V43" i="5"/>
  <c r="V44" i="5"/>
  <c r="V45" i="5"/>
  <c r="V47" i="5"/>
  <c r="V48" i="5"/>
  <c r="V50" i="5"/>
  <c r="V52" i="5"/>
  <c r="Y52" i="5"/>
  <c r="V54" i="5"/>
  <c r="V56" i="5"/>
  <c r="V58" i="5"/>
  <c r="V59" i="5"/>
  <c r="V60" i="5"/>
  <c r="V62" i="5"/>
  <c r="V63" i="5"/>
  <c r="V64" i="5"/>
  <c r="V66" i="5"/>
  <c r="V68" i="5"/>
  <c r="V70" i="5"/>
  <c r="V71" i="5"/>
  <c r="V72" i="5"/>
  <c r="Y72" i="5"/>
  <c r="V73" i="5"/>
  <c r="V74" i="5"/>
  <c r="V75" i="5"/>
  <c r="V76" i="5"/>
  <c r="V77" i="5"/>
  <c r="V79" i="5"/>
  <c r="V80" i="5"/>
  <c r="Y80" i="5"/>
  <c r="V81" i="5"/>
  <c r="V82" i="5"/>
  <c r="V84" i="5"/>
  <c r="V85" i="5"/>
  <c r="V86" i="5"/>
  <c r="V87" i="5"/>
  <c r="V88" i="5"/>
  <c r="V89" i="5"/>
  <c r="V90" i="5"/>
  <c r="V93" i="5"/>
  <c r="V95" i="5"/>
  <c r="Y96" i="5"/>
  <c r="V97" i="5"/>
  <c r="M98" i="5"/>
  <c r="V99" i="5"/>
  <c r="M100" i="5"/>
  <c r="V101" i="5"/>
  <c r="V102" i="5"/>
  <c r="V103" i="5"/>
  <c r="V107" i="5"/>
  <c r="V110" i="5"/>
  <c r="V111" i="5"/>
  <c r="V113" i="5"/>
  <c r="V114" i="5"/>
  <c r="Y114" i="5"/>
  <c r="V115" i="5"/>
  <c r="V116" i="5"/>
  <c r="V117" i="5"/>
  <c r="V119" i="5"/>
  <c r="V121" i="5"/>
  <c r="V122" i="5"/>
  <c r="V123" i="5"/>
  <c r="V125" i="5"/>
  <c r="V127" i="5"/>
  <c r="V129" i="5"/>
  <c r="V130" i="5"/>
  <c r="V133" i="5"/>
  <c r="V135" i="5"/>
  <c r="V137" i="5"/>
  <c r="V139" i="5"/>
  <c r="V141" i="5"/>
  <c r="V142" i="5"/>
  <c r="V143" i="5"/>
  <c r="V144" i="5"/>
  <c r="V146" i="5"/>
  <c r="V147" i="5"/>
  <c r="V148" i="5"/>
  <c r="V149" i="5"/>
  <c r="V151" i="5"/>
  <c r="V152" i="5"/>
  <c r="V153" i="5"/>
  <c r="M155" i="5"/>
  <c r="M156" i="5"/>
  <c r="V157" i="5"/>
  <c r="V158" i="5"/>
  <c r="V160" i="5"/>
  <c r="V161" i="5"/>
  <c r="V165" i="5"/>
  <c r="V166" i="5"/>
  <c r="V169" i="5"/>
  <c r="V170" i="5"/>
  <c r="V171" i="5"/>
  <c r="V172" i="5"/>
  <c r="V174" i="5"/>
  <c r="V175" i="5"/>
  <c r="V180" i="5"/>
  <c r="C182" i="5"/>
  <c r="V186" i="5"/>
  <c r="V187" i="5"/>
  <c r="V188" i="5"/>
  <c r="V189" i="5"/>
  <c r="V191" i="5"/>
  <c r="V194" i="5"/>
  <c r="V196" i="5"/>
  <c r="V198" i="5"/>
  <c r="V199" i="5"/>
  <c r="V200" i="5"/>
  <c r="V201" i="5"/>
  <c r="V204" i="5"/>
  <c r="V205" i="5"/>
  <c r="V206" i="5"/>
  <c r="V207" i="5"/>
  <c r="V208" i="5"/>
  <c r="V210" i="5"/>
  <c r="V212" i="5"/>
  <c r="V213" i="5"/>
  <c r="V216" i="5"/>
  <c r="V217" i="5"/>
  <c r="V218" i="5"/>
  <c r="V219" i="5"/>
  <c r="V222" i="5"/>
  <c r="C234" i="5"/>
  <c r="P8" i="14"/>
  <c r="O12" i="5" s="1"/>
  <c r="P9" i="14"/>
  <c r="O13" i="5" s="1"/>
  <c r="P10" i="14"/>
  <c r="O14" i="5" s="1"/>
  <c r="P11" i="14"/>
  <c r="O15" i="5" s="1"/>
  <c r="P12" i="14"/>
  <c r="O16" i="5" s="1"/>
  <c r="P13" i="14"/>
  <c r="O17" i="5" s="1"/>
  <c r="P14" i="14"/>
  <c r="O18" i="5" s="1"/>
  <c r="P15" i="14"/>
  <c r="O19" i="5" s="1"/>
  <c r="P16" i="14"/>
  <c r="O20" i="5" s="1"/>
  <c r="P17" i="14"/>
  <c r="O21" i="5" s="1"/>
  <c r="P18" i="14"/>
  <c r="O22" i="5" s="1"/>
  <c r="P19" i="14"/>
  <c r="O23" i="5" s="1"/>
  <c r="P20" i="14"/>
  <c r="O24" i="5" s="1"/>
  <c r="P21" i="14"/>
  <c r="O25" i="5" s="1"/>
  <c r="P22" i="14"/>
  <c r="O26" i="5" s="1"/>
  <c r="P23" i="14"/>
  <c r="O27" i="5" s="1"/>
  <c r="P24" i="14"/>
  <c r="O28" i="5" s="1"/>
  <c r="P25" i="14"/>
  <c r="O29" i="5" s="1"/>
  <c r="P26" i="14"/>
  <c r="O30" i="5" s="1"/>
  <c r="P27" i="14"/>
  <c r="O31" i="5" s="1"/>
  <c r="P28" i="14"/>
  <c r="O32" i="5" s="1"/>
  <c r="P29" i="14"/>
  <c r="O33" i="5" s="1"/>
  <c r="P30" i="14"/>
  <c r="O34" i="5" s="1"/>
  <c r="P31" i="14"/>
  <c r="O35" i="5" s="1"/>
  <c r="P32" i="14"/>
  <c r="O36" i="5" s="1"/>
  <c r="P33" i="14"/>
  <c r="O37" i="5" s="1"/>
  <c r="P34" i="14"/>
  <c r="O38" i="5" s="1"/>
  <c r="P35" i="14"/>
  <c r="O39" i="5" s="1"/>
  <c r="P36" i="14"/>
  <c r="O40" i="5" s="1"/>
  <c r="P37" i="14"/>
  <c r="O41" i="5" s="1"/>
  <c r="P38" i="14"/>
  <c r="O42" i="5" s="1"/>
  <c r="P39" i="14"/>
  <c r="O43" i="5" s="1"/>
  <c r="P40" i="14"/>
  <c r="O44" i="5" s="1"/>
  <c r="P41" i="14"/>
  <c r="O45" i="5" s="1"/>
  <c r="P42" i="14"/>
  <c r="O46" i="5" s="1"/>
  <c r="P43" i="14"/>
  <c r="O47" i="5" s="1"/>
  <c r="P44" i="14"/>
  <c r="O48" i="5" s="1"/>
  <c r="P45" i="14"/>
  <c r="O49" i="5" s="1"/>
  <c r="P46" i="14"/>
  <c r="O50" i="5" s="1"/>
  <c r="P47" i="14"/>
  <c r="O51" i="5" s="1"/>
  <c r="P48" i="14"/>
  <c r="O52" i="5" s="1"/>
  <c r="P49" i="14"/>
  <c r="O53" i="5" s="1"/>
  <c r="P50" i="14"/>
  <c r="O54" i="5" s="1"/>
  <c r="P51" i="14"/>
  <c r="O55" i="5" s="1"/>
  <c r="P52" i="14"/>
  <c r="O57" i="5" s="1"/>
  <c r="P53" i="14"/>
  <c r="O58" i="5" s="1"/>
  <c r="P54" i="14"/>
  <c r="O59" i="5" s="1"/>
  <c r="P55" i="14"/>
  <c r="O60" i="5" s="1"/>
  <c r="P56" i="14"/>
  <c r="O62" i="5" s="1"/>
  <c r="P57" i="14"/>
  <c r="O63" i="5" s="1"/>
  <c r="P58" i="14"/>
  <c r="O64" i="5" s="1"/>
  <c r="P59" i="14"/>
  <c r="O65" i="5" s="1"/>
  <c r="P60" i="14"/>
  <c r="O66" i="5" s="1"/>
  <c r="P61" i="14"/>
  <c r="O67" i="5" s="1"/>
  <c r="R67" i="5" s="1"/>
  <c r="T67" i="5" s="1"/>
  <c r="P62" i="14"/>
  <c r="O68" i="5" s="1"/>
  <c r="P63" i="14"/>
  <c r="O69" i="5" s="1"/>
  <c r="R69" i="5" s="1"/>
  <c r="T69" i="5" s="1"/>
  <c r="P64" i="14"/>
  <c r="O70" i="5" s="1"/>
  <c r="P65" i="14"/>
  <c r="O71" i="5" s="1"/>
  <c r="P66" i="14"/>
  <c r="O72" i="5" s="1"/>
  <c r="P67" i="14"/>
  <c r="O73" i="5" s="1"/>
  <c r="P68" i="14"/>
  <c r="O75" i="5" s="1"/>
  <c r="P69" i="14"/>
  <c r="O76" i="5" s="1"/>
  <c r="P70" i="14"/>
  <c r="O77" i="5" s="1"/>
  <c r="R77" i="5" s="1"/>
  <c r="T77" i="5" s="1"/>
  <c r="P71" i="14"/>
  <c r="O78" i="5" s="1"/>
  <c r="P72" i="14"/>
  <c r="O79" i="5" s="1"/>
  <c r="P73" i="14"/>
  <c r="O80" i="5" s="1"/>
  <c r="P74" i="14"/>
  <c r="O81" i="5" s="1"/>
  <c r="P75" i="14"/>
  <c r="O83" i="5" s="1"/>
  <c r="P76" i="14"/>
  <c r="O84" i="5" s="1"/>
  <c r="P77" i="14"/>
  <c r="O86" i="5" s="1"/>
  <c r="P78" i="14"/>
  <c r="O87" i="5" s="1"/>
  <c r="P79" i="14"/>
  <c r="O88" i="5" s="1"/>
  <c r="P80" i="14"/>
  <c r="O89" i="5" s="1"/>
  <c r="P81" i="14"/>
  <c r="O90" i="5" s="1"/>
  <c r="P82" i="14"/>
  <c r="O91" i="5" s="1"/>
  <c r="P83" i="14"/>
  <c r="O92" i="5" s="1"/>
  <c r="P84" i="14"/>
  <c r="O93" i="5" s="1"/>
  <c r="P85" i="14"/>
  <c r="O94" i="5" s="1"/>
  <c r="P86" i="14"/>
  <c r="O95" i="5" s="1"/>
  <c r="P87" i="14"/>
  <c r="O96" i="5" s="1"/>
  <c r="P88" i="14"/>
  <c r="O97" i="5" s="1"/>
  <c r="P89" i="14"/>
  <c r="O98" i="5" s="1"/>
  <c r="P90" i="14"/>
  <c r="P91" i="14"/>
  <c r="O100" i="5" s="1"/>
  <c r="P92" i="14"/>
  <c r="O101" i="5" s="1"/>
  <c r="P93" i="14"/>
  <c r="O102" i="5" s="1"/>
  <c r="P94" i="14"/>
  <c r="O103" i="5" s="1"/>
  <c r="P95" i="14"/>
  <c r="O104" i="5" s="1"/>
  <c r="P96" i="14"/>
  <c r="O105" i="5" s="1"/>
  <c r="P97" i="14"/>
  <c r="O106" i="5" s="1"/>
  <c r="P98" i="14"/>
  <c r="O107" i="5" s="1"/>
  <c r="P99" i="14"/>
  <c r="O108" i="5" s="1"/>
  <c r="P100" i="14"/>
  <c r="O109" i="5" s="1"/>
  <c r="P101" i="14"/>
  <c r="O110" i="5" s="1"/>
  <c r="R110" i="5" s="1"/>
  <c r="T110" i="5" s="1"/>
  <c r="P102" i="14"/>
  <c r="O111" i="5" s="1"/>
  <c r="P103" i="14"/>
  <c r="O112" i="5" s="1"/>
  <c r="P104" i="14"/>
  <c r="O113" i="5" s="1"/>
  <c r="P105" i="14"/>
  <c r="O114" i="5" s="1"/>
  <c r="P106" i="14"/>
  <c r="O115" i="5" s="1"/>
  <c r="P107" i="14"/>
  <c r="O116" i="5" s="1"/>
  <c r="R116" i="5" s="1"/>
  <c r="T116" i="5" s="1"/>
  <c r="P108" i="14"/>
  <c r="O117" i="5" s="1"/>
  <c r="P109" i="14"/>
  <c r="O118" i="5" s="1"/>
  <c r="P110" i="14"/>
  <c r="O119" i="5" s="1"/>
  <c r="P111" i="14"/>
  <c r="O120" i="5" s="1"/>
  <c r="P112" i="14"/>
  <c r="O121" i="5" s="1"/>
  <c r="R121" i="5" s="1"/>
  <c r="T121" i="5" s="1"/>
  <c r="P113" i="14"/>
  <c r="O122" i="5" s="1"/>
  <c r="P114" i="14"/>
  <c r="O123" i="5" s="1"/>
  <c r="P115" i="14"/>
  <c r="O124" i="5" s="1"/>
  <c r="P116" i="14"/>
  <c r="O125" i="5" s="1"/>
  <c r="P117" i="14"/>
  <c r="O126" i="5" s="1"/>
  <c r="P118" i="14"/>
  <c r="O127" i="5" s="1"/>
  <c r="P119" i="14"/>
  <c r="O128" i="5" s="1"/>
  <c r="P120" i="14"/>
  <c r="O129" i="5" s="1"/>
  <c r="P121" i="14"/>
  <c r="O130" i="5" s="1"/>
  <c r="P122" i="14"/>
  <c r="O131" i="5" s="1"/>
  <c r="P123" i="14"/>
  <c r="O132" i="5" s="1"/>
  <c r="P124" i="14"/>
  <c r="O133" i="5" s="1"/>
  <c r="P125" i="14"/>
  <c r="O134" i="5" s="1"/>
  <c r="P126" i="14"/>
  <c r="O136" i="5" s="1"/>
  <c r="P127" i="14"/>
  <c r="O137" i="5" s="1"/>
  <c r="P128" i="14"/>
  <c r="O138" i="5" s="1"/>
  <c r="R138" i="5" s="1"/>
  <c r="T138" i="5" s="1"/>
  <c r="P129" i="14"/>
  <c r="O139" i="5" s="1"/>
  <c r="P130" i="14"/>
  <c r="O140" i="5" s="1"/>
  <c r="P131" i="14"/>
  <c r="P132" i="14"/>
  <c r="O142" i="5" s="1"/>
  <c r="R142" i="5" s="1"/>
  <c r="T142" i="5" s="1"/>
  <c r="P133" i="14"/>
  <c r="O143" i="5" s="1"/>
  <c r="R143" i="5" s="1"/>
  <c r="T143" i="5" s="1"/>
  <c r="P134" i="14"/>
  <c r="O144" i="5" s="1"/>
  <c r="P135" i="14"/>
  <c r="O145" i="5" s="1"/>
  <c r="P136" i="14"/>
  <c r="O146" i="5" s="1"/>
  <c r="P137" i="14"/>
  <c r="O147" i="5" s="1"/>
  <c r="P138" i="14"/>
  <c r="O148" i="5" s="1"/>
  <c r="P139" i="14"/>
  <c r="O149" i="5" s="1"/>
  <c r="P140" i="14"/>
  <c r="O150" i="5" s="1"/>
  <c r="P141" i="14"/>
  <c r="O151" i="5" s="1"/>
  <c r="P142" i="14"/>
  <c r="O152" i="5" s="1"/>
  <c r="P143" i="14"/>
  <c r="O153" i="5" s="1"/>
  <c r="P144" i="14"/>
  <c r="O154" i="5" s="1"/>
  <c r="P145" i="14"/>
  <c r="O155" i="5" s="1"/>
  <c r="P146" i="14"/>
  <c r="O156" i="5" s="1"/>
  <c r="P147" i="14"/>
  <c r="O157" i="5" s="1"/>
  <c r="P148" i="14"/>
  <c r="O158" i="5" s="1"/>
  <c r="P149" i="14"/>
  <c r="O159" i="5" s="1"/>
  <c r="P150" i="14"/>
  <c r="O160" i="5" s="1"/>
  <c r="R160" i="5" s="1"/>
  <c r="T160" i="5" s="1"/>
  <c r="P151" i="14"/>
  <c r="O161" i="5" s="1"/>
  <c r="P152" i="14"/>
  <c r="O162" i="5" s="1"/>
  <c r="P153" i="14"/>
  <c r="O163" i="5" s="1"/>
  <c r="P154" i="14"/>
  <c r="O164" i="5" s="1"/>
  <c r="P155" i="14"/>
  <c r="O165" i="5" s="1"/>
  <c r="P156" i="14"/>
  <c r="O166" i="5" s="1"/>
  <c r="P157" i="14"/>
  <c r="O167" i="5" s="1"/>
  <c r="P158" i="14"/>
  <c r="O168" i="5" s="1"/>
  <c r="P159" i="14"/>
  <c r="O169" i="5" s="1"/>
  <c r="P160" i="14"/>
  <c r="O170" i="5" s="1"/>
  <c r="R170" i="5" s="1"/>
  <c r="T170" i="5" s="1"/>
  <c r="P161" i="14"/>
  <c r="O171" i="5" s="1"/>
  <c r="P162" i="14"/>
  <c r="O172" i="5" s="1"/>
  <c r="P163" i="14"/>
  <c r="O173" i="5" s="1"/>
  <c r="P164" i="14"/>
  <c r="O174" i="5" s="1"/>
  <c r="P165" i="14"/>
  <c r="O175" i="5" s="1"/>
  <c r="P166" i="14"/>
  <c r="O176" i="5" s="1"/>
  <c r="P167" i="14"/>
  <c r="O177" i="5" s="1"/>
  <c r="P168" i="14"/>
  <c r="O178" i="5" s="1"/>
  <c r="P169" i="14"/>
  <c r="O179" i="5" s="1"/>
  <c r="P170" i="14"/>
  <c r="O180" i="5" s="1"/>
  <c r="P171" i="14"/>
  <c r="O181" i="5" s="1"/>
  <c r="P172" i="14"/>
  <c r="O182" i="5" s="1"/>
  <c r="P173" i="14"/>
  <c r="O183" i="5" s="1"/>
  <c r="P174" i="14"/>
  <c r="O184" i="5" s="1"/>
  <c r="P175" i="14"/>
  <c r="O185" i="5" s="1"/>
  <c r="P176" i="14"/>
  <c r="O186" i="5" s="1"/>
  <c r="P177" i="14"/>
  <c r="O187" i="5" s="1"/>
  <c r="P178" i="14"/>
  <c r="O188" i="5" s="1"/>
  <c r="P179" i="14"/>
  <c r="O189" i="5" s="1"/>
  <c r="P180" i="14"/>
  <c r="O190" i="5" s="1"/>
  <c r="P181" i="14"/>
  <c r="O191" i="5" s="1"/>
  <c r="P182" i="14"/>
  <c r="O192" i="5" s="1"/>
  <c r="P183" i="14"/>
  <c r="O193" i="5" s="1"/>
  <c r="P184" i="14"/>
  <c r="O194" i="5" s="1"/>
  <c r="P185" i="14"/>
  <c r="O195" i="5" s="1"/>
  <c r="P186" i="14"/>
  <c r="O196" i="5" s="1"/>
  <c r="P187" i="14"/>
  <c r="O197" i="5" s="1"/>
  <c r="P188" i="14"/>
  <c r="O198" i="5" s="1"/>
  <c r="P189" i="14"/>
  <c r="O199" i="5" s="1"/>
  <c r="R199" i="5" s="1"/>
  <c r="T199" i="5" s="1"/>
  <c r="P190" i="14"/>
  <c r="O200" i="5" s="1"/>
  <c r="R200" i="5" s="1"/>
  <c r="T200" i="5" s="1"/>
  <c r="P191" i="14"/>
  <c r="O201" i="5" s="1"/>
  <c r="P192" i="14"/>
  <c r="O202" i="5" s="1"/>
  <c r="P193" i="14"/>
  <c r="O203" i="5" s="1"/>
  <c r="P194" i="14"/>
  <c r="O204" i="5" s="1"/>
  <c r="P195" i="14"/>
  <c r="O205" i="5" s="1"/>
  <c r="P196" i="14"/>
  <c r="O206" i="5" s="1"/>
  <c r="P197" i="14"/>
  <c r="O207" i="5" s="1"/>
  <c r="P198" i="14"/>
  <c r="O208" i="5" s="1"/>
  <c r="P199" i="14"/>
  <c r="O209" i="5" s="1"/>
  <c r="P200" i="14"/>
  <c r="O210" i="5" s="1"/>
  <c r="P201" i="14"/>
  <c r="O211" i="5" s="1"/>
  <c r="P202" i="14"/>
  <c r="O212" i="5" s="1"/>
  <c r="P203" i="14"/>
  <c r="O213" i="5" s="1"/>
  <c r="P204" i="14"/>
  <c r="O214" i="5" s="1"/>
  <c r="P205" i="14"/>
  <c r="O215" i="5" s="1"/>
  <c r="P206" i="14"/>
  <c r="O216" i="5" s="1"/>
  <c r="P207" i="14"/>
  <c r="O217" i="5" s="1"/>
  <c r="P208" i="14"/>
  <c r="O218" i="5" s="1"/>
  <c r="P209" i="14"/>
  <c r="O220" i="5" s="1"/>
  <c r="P210" i="14"/>
  <c r="O221" i="5" s="1"/>
  <c r="P211" i="14"/>
  <c r="O222" i="5" s="1"/>
  <c r="R222" i="5" s="1"/>
  <c r="T222" i="5" s="1"/>
  <c r="P212" i="14"/>
  <c r="O223" i="5" s="1"/>
  <c r="P213" i="14"/>
  <c r="O224" i="5" s="1"/>
  <c r="R224" i="5" s="1"/>
  <c r="T224" i="5" s="1"/>
  <c r="P214" i="14"/>
  <c r="O225" i="5" s="1"/>
  <c r="P215" i="14"/>
  <c r="O226" i="5" s="1"/>
  <c r="P216" i="14"/>
  <c r="O227" i="5" s="1"/>
  <c r="P217" i="14"/>
  <c r="O228" i="5" s="1"/>
  <c r="P218" i="14"/>
  <c r="O229" i="5" s="1"/>
  <c r="P219" i="14"/>
  <c r="O230" i="5" s="1"/>
  <c r="R230" i="5" s="1"/>
  <c r="T230" i="5" s="1"/>
  <c r="P220" i="14"/>
  <c r="O231" i="5" s="1"/>
  <c r="P221" i="14"/>
  <c r="O232" i="5" s="1"/>
  <c r="P222" i="14"/>
  <c r="O233" i="5" s="1"/>
  <c r="P223" i="14"/>
  <c r="O234" i="5" s="1"/>
  <c r="P224" i="14"/>
  <c r="O235" i="5" s="1"/>
  <c r="P225" i="14"/>
  <c r="O236" i="5" s="1"/>
  <c r="O141" i="5" l="1"/>
  <c r="G11" i="5"/>
  <c r="Y11" i="5" s="1"/>
  <c r="V98" i="5"/>
  <c r="V17" i="5"/>
  <c r="V34" i="5"/>
  <c r="R52" i="5"/>
  <c r="T52" i="5" s="1"/>
  <c r="V30" i="5"/>
  <c r="R57" i="5"/>
  <c r="T57" i="5" s="1"/>
  <c r="V100" i="5"/>
  <c r="V39" i="5"/>
  <c r="R26" i="5"/>
  <c r="T26" i="5" s="1"/>
  <c r="V156" i="5"/>
  <c r="V53" i="5"/>
  <c r="V25" i="5"/>
  <c r="V23" i="5"/>
  <c r="V55" i="5"/>
  <c r="V49" i="5"/>
  <c r="V21" i="5"/>
  <c r="V94" i="5"/>
  <c r="V40" i="5"/>
  <c r="C244" i="5"/>
  <c r="M13" i="5"/>
  <c r="G8" i="7"/>
  <c r="G10" i="7"/>
  <c r="K11" i="7"/>
  <c r="V203" i="5"/>
  <c r="Q10" i="13"/>
  <c r="V163" i="5"/>
  <c r="V211" i="5"/>
  <c r="V131" i="5"/>
  <c r="V83" i="5"/>
  <c r="M22" i="5"/>
  <c r="V145" i="5"/>
  <c r="V106" i="5"/>
  <c r="V69" i="5"/>
  <c r="V159" i="5"/>
  <c r="V96" i="5"/>
  <c r="V92" i="5"/>
  <c r="V91" i="5"/>
  <c r="V202" i="5"/>
  <c r="V173" i="5"/>
  <c r="V24" i="5"/>
  <c r="V138" i="5"/>
  <c r="V29" i="5"/>
  <c r="V18" i="5"/>
  <c r="V14" i="5"/>
  <c r="V126" i="5"/>
  <c r="V112" i="5"/>
  <c r="V46" i="5"/>
  <c r="V35" i="5"/>
  <c r="V155" i="5"/>
  <c r="I203" i="14"/>
  <c r="E213" i="5" s="1"/>
  <c r="I204" i="14"/>
  <c r="E214" i="5" s="1"/>
  <c r="I205" i="14"/>
  <c r="E215" i="5" s="1"/>
  <c r="I206" i="14"/>
  <c r="E216" i="5" s="1"/>
  <c r="I207" i="14"/>
  <c r="E217" i="5" s="1"/>
  <c r="I208" i="14"/>
  <c r="E218" i="5" s="1"/>
  <c r="I209" i="14"/>
  <c r="E220" i="5" s="1"/>
  <c r="I210" i="14"/>
  <c r="E221" i="5" s="1"/>
  <c r="I211" i="14"/>
  <c r="E222" i="5" s="1"/>
  <c r="I212" i="14"/>
  <c r="E223" i="5" s="1"/>
  <c r="I213" i="14"/>
  <c r="E224" i="5" s="1"/>
  <c r="I202" i="14"/>
  <c r="E212" i="5" s="1"/>
  <c r="I8" i="14"/>
  <c r="E12" i="5" s="1"/>
  <c r="I9" i="14"/>
  <c r="E13" i="5" s="1"/>
  <c r="I10" i="14"/>
  <c r="E14" i="5" s="1"/>
  <c r="I11" i="14"/>
  <c r="E15" i="5" s="1"/>
  <c r="I12" i="14"/>
  <c r="E16" i="5" s="1"/>
  <c r="I13" i="14"/>
  <c r="E17" i="5" s="1"/>
  <c r="I14" i="14"/>
  <c r="E18" i="5" s="1"/>
  <c r="I15" i="14"/>
  <c r="E19" i="5" s="1"/>
  <c r="I16" i="14"/>
  <c r="E20" i="5" s="1"/>
  <c r="I17" i="14"/>
  <c r="E21" i="5" s="1"/>
  <c r="I18" i="14"/>
  <c r="E22" i="5" s="1"/>
  <c r="I19" i="14"/>
  <c r="E23" i="5" s="1"/>
  <c r="I20" i="14"/>
  <c r="E24" i="5" s="1"/>
  <c r="I21" i="14"/>
  <c r="E25" i="5" s="1"/>
  <c r="I22" i="14"/>
  <c r="E26" i="5" s="1"/>
  <c r="I26" i="5" s="1"/>
  <c r="K26" i="5" s="1"/>
  <c r="I23" i="14"/>
  <c r="E27" i="5" s="1"/>
  <c r="I24" i="14"/>
  <c r="E28" i="5" s="1"/>
  <c r="I25" i="14"/>
  <c r="E29" i="5" s="1"/>
  <c r="I26" i="14"/>
  <c r="E30" i="5" s="1"/>
  <c r="I27" i="14"/>
  <c r="E31" i="5" s="1"/>
  <c r="I28" i="14"/>
  <c r="E32" i="5" s="1"/>
  <c r="I29" i="14"/>
  <c r="E33" i="5" s="1"/>
  <c r="I30" i="14"/>
  <c r="E34" i="5" s="1"/>
  <c r="I31" i="14"/>
  <c r="E35" i="5" s="1"/>
  <c r="I32" i="14"/>
  <c r="E36" i="5" s="1"/>
  <c r="I33" i="14"/>
  <c r="E37" i="5" s="1"/>
  <c r="I34" i="14"/>
  <c r="E38" i="5" s="1"/>
  <c r="I35" i="14"/>
  <c r="E39" i="5" s="1"/>
  <c r="I36" i="14"/>
  <c r="E40" i="5" s="1"/>
  <c r="I37" i="14"/>
  <c r="E41" i="5" s="1"/>
  <c r="I38" i="14"/>
  <c r="E42" i="5" s="1"/>
  <c r="I39" i="14"/>
  <c r="E43" i="5" s="1"/>
  <c r="I40" i="14"/>
  <c r="E44" i="5" s="1"/>
  <c r="I41" i="14"/>
  <c r="E45" i="5" s="1"/>
  <c r="I42" i="14"/>
  <c r="E46" i="5" s="1"/>
  <c r="I43" i="14"/>
  <c r="E47" i="5" s="1"/>
  <c r="I44" i="14"/>
  <c r="E48" i="5" s="1"/>
  <c r="I45" i="14"/>
  <c r="E49" i="5" s="1"/>
  <c r="I46" i="14"/>
  <c r="E50" i="5" s="1"/>
  <c r="I47" i="14"/>
  <c r="E51" i="5" s="1"/>
  <c r="I48" i="14"/>
  <c r="E52" i="5" s="1"/>
  <c r="I52" i="5" s="1"/>
  <c r="K52" i="5" s="1"/>
  <c r="I49" i="14"/>
  <c r="E53" i="5" s="1"/>
  <c r="I50" i="14"/>
  <c r="E54" i="5" s="1"/>
  <c r="I51" i="14"/>
  <c r="E55" i="5" s="1"/>
  <c r="I52" i="14"/>
  <c r="E57" i="5" s="1"/>
  <c r="I57" i="5" s="1"/>
  <c r="K57" i="5" s="1"/>
  <c r="I53" i="14"/>
  <c r="E58" i="5" s="1"/>
  <c r="I54" i="14"/>
  <c r="E59" i="5" s="1"/>
  <c r="I55" i="14"/>
  <c r="E60" i="5" s="1"/>
  <c r="I56" i="14"/>
  <c r="E62" i="5" s="1"/>
  <c r="I57" i="14"/>
  <c r="E63" i="5" s="1"/>
  <c r="I58" i="14"/>
  <c r="E64" i="5" s="1"/>
  <c r="I59" i="14"/>
  <c r="E65" i="5" s="1"/>
  <c r="I60" i="14"/>
  <c r="E66" i="5" s="1"/>
  <c r="I61" i="14"/>
  <c r="E67" i="5" s="1"/>
  <c r="I62" i="14"/>
  <c r="E68" i="5" s="1"/>
  <c r="I63" i="14"/>
  <c r="E69" i="5" s="1"/>
  <c r="I64" i="14"/>
  <c r="E70" i="5" s="1"/>
  <c r="I65" i="14"/>
  <c r="E71" i="5" s="1"/>
  <c r="I66" i="14"/>
  <c r="E72" i="5" s="1"/>
  <c r="I72" i="5" s="1"/>
  <c r="K72" i="5" s="1"/>
  <c r="I67" i="14"/>
  <c r="E73" i="5" s="1"/>
  <c r="I68" i="14"/>
  <c r="E75" i="5" s="1"/>
  <c r="I69" i="14"/>
  <c r="E76" i="5" s="1"/>
  <c r="I70" i="14"/>
  <c r="E77" i="5" s="1"/>
  <c r="I71" i="14"/>
  <c r="E78" i="5" s="1"/>
  <c r="I72" i="14"/>
  <c r="E79" i="5" s="1"/>
  <c r="I73" i="14"/>
  <c r="E80" i="5" s="1"/>
  <c r="I80" i="5" s="1"/>
  <c r="K80" i="5" s="1"/>
  <c r="I74" i="14"/>
  <c r="E81" i="5" s="1"/>
  <c r="I75" i="14"/>
  <c r="E83" i="5" s="1"/>
  <c r="I76" i="14"/>
  <c r="E84" i="5" s="1"/>
  <c r="I77" i="14"/>
  <c r="E86" i="5" s="1"/>
  <c r="I78" i="14"/>
  <c r="E87" i="5" s="1"/>
  <c r="I79" i="14"/>
  <c r="E88" i="5" s="1"/>
  <c r="I80" i="14"/>
  <c r="E89" i="5" s="1"/>
  <c r="I81" i="14"/>
  <c r="E90" i="5" s="1"/>
  <c r="I82" i="14"/>
  <c r="E91" i="5" s="1"/>
  <c r="I83" i="14"/>
  <c r="E92" i="5" s="1"/>
  <c r="I84" i="14"/>
  <c r="E93" i="5" s="1"/>
  <c r="I85" i="14"/>
  <c r="E94" i="5" s="1"/>
  <c r="I86" i="14"/>
  <c r="E95" i="5" s="1"/>
  <c r="I87" i="14"/>
  <c r="E96" i="5" s="1"/>
  <c r="I96" i="5" s="1"/>
  <c r="K96" i="5" s="1"/>
  <c r="I88" i="14"/>
  <c r="E97" i="5" s="1"/>
  <c r="I89" i="14"/>
  <c r="E98" i="5" s="1"/>
  <c r="I90" i="14"/>
  <c r="E99" i="5" s="1"/>
  <c r="I91" i="14"/>
  <c r="E100" i="5" s="1"/>
  <c r="I92" i="14"/>
  <c r="E101" i="5" s="1"/>
  <c r="I93" i="14"/>
  <c r="E102" i="5" s="1"/>
  <c r="I94" i="14"/>
  <c r="E103" i="5" s="1"/>
  <c r="I95" i="14"/>
  <c r="E104" i="5" s="1"/>
  <c r="I96" i="14"/>
  <c r="E105" i="5" s="1"/>
  <c r="I97" i="14"/>
  <c r="E106" i="5" s="1"/>
  <c r="I98" i="14"/>
  <c r="E107" i="5" s="1"/>
  <c r="I99" i="14"/>
  <c r="I100" i="14"/>
  <c r="E109" i="5" s="1"/>
  <c r="I101" i="14"/>
  <c r="E110" i="5" s="1"/>
  <c r="I102" i="14"/>
  <c r="E111" i="5" s="1"/>
  <c r="I103" i="14"/>
  <c r="E112" i="5" s="1"/>
  <c r="I104" i="14"/>
  <c r="E113" i="5" s="1"/>
  <c r="I105" i="14"/>
  <c r="I106" i="14"/>
  <c r="E115" i="5" s="1"/>
  <c r="I107" i="14"/>
  <c r="E116" i="5" s="1"/>
  <c r="I108" i="14"/>
  <c r="E117" i="5" s="1"/>
  <c r="I109" i="14"/>
  <c r="E118" i="5" s="1"/>
  <c r="I110" i="14"/>
  <c r="E119" i="5" s="1"/>
  <c r="I111" i="14"/>
  <c r="I112" i="14"/>
  <c r="E121" i="5" s="1"/>
  <c r="I113" i="14"/>
  <c r="E122" i="5" s="1"/>
  <c r="I114" i="14"/>
  <c r="E123" i="5" s="1"/>
  <c r="I115" i="14"/>
  <c r="E124" i="5" s="1"/>
  <c r="I116" i="14"/>
  <c r="E125" i="5" s="1"/>
  <c r="I117" i="14"/>
  <c r="E126" i="5" s="1"/>
  <c r="I118" i="14"/>
  <c r="E127" i="5" s="1"/>
  <c r="I119" i="14"/>
  <c r="E128" i="5" s="1"/>
  <c r="I120" i="14"/>
  <c r="E129" i="5" s="1"/>
  <c r="I121" i="14"/>
  <c r="E130" i="5" s="1"/>
  <c r="I122" i="14"/>
  <c r="E131" i="5" s="1"/>
  <c r="I123" i="14"/>
  <c r="E132" i="5" s="1"/>
  <c r="I124" i="14"/>
  <c r="E133" i="5" s="1"/>
  <c r="I125" i="14"/>
  <c r="E134" i="5" s="1"/>
  <c r="I126" i="14"/>
  <c r="E136" i="5" s="1"/>
  <c r="I127" i="14"/>
  <c r="E137" i="5" s="1"/>
  <c r="I128" i="14"/>
  <c r="E138" i="5" s="1"/>
  <c r="I129" i="14"/>
  <c r="E139" i="5" s="1"/>
  <c r="I130" i="14"/>
  <c r="E140" i="5" s="1"/>
  <c r="I131" i="14"/>
  <c r="E141" i="5" s="1"/>
  <c r="I132" i="14"/>
  <c r="E142" i="5" s="1"/>
  <c r="I133" i="14"/>
  <c r="E143" i="5" s="1"/>
  <c r="I134" i="14"/>
  <c r="E144" i="5" s="1"/>
  <c r="I135" i="14"/>
  <c r="E145" i="5" s="1"/>
  <c r="I136" i="14"/>
  <c r="E146" i="5" s="1"/>
  <c r="I137" i="14"/>
  <c r="E147" i="5" s="1"/>
  <c r="I138" i="14"/>
  <c r="E148" i="5" s="1"/>
  <c r="I139" i="14"/>
  <c r="E149" i="5" s="1"/>
  <c r="I140" i="14"/>
  <c r="E150" i="5" s="1"/>
  <c r="I141" i="14"/>
  <c r="E151" i="5" s="1"/>
  <c r="I142" i="14"/>
  <c r="E152" i="5" s="1"/>
  <c r="I143" i="14"/>
  <c r="E153" i="5" s="1"/>
  <c r="I144" i="14"/>
  <c r="E154" i="5" s="1"/>
  <c r="I145" i="14"/>
  <c r="E155" i="5" s="1"/>
  <c r="I146" i="14"/>
  <c r="E156" i="5" s="1"/>
  <c r="I147" i="14"/>
  <c r="E157" i="5" s="1"/>
  <c r="I148" i="14"/>
  <c r="E158" i="5" s="1"/>
  <c r="I149" i="14"/>
  <c r="E159" i="5" s="1"/>
  <c r="I150" i="14"/>
  <c r="E160" i="5" s="1"/>
  <c r="I151" i="14"/>
  <c r="E161" i="5" s="1"/>
  <c r="I152" i="14"/>
  <c r="E162" i="5" s="1"/>
  <c r="I153" i="14"/>
  <c r="E163" i="5" s="1"/>
  <c r="I154" i="14"/>
  <c r="E164" i="5" s="1"/>
  <c r="I155" i="14"/>
  <c r="E165" i="5" s="1"/>
  <c r="I156" i="14"/>
  <c r="E166" i="5" s="1"/>
  <c r="I157" i="14"/>
  <c r="E167" i="5" s="1"/>
  <c r="I158" i="14"/>
  <c r="E168" i="5" s="1"/>
  <c r="I159" i="14"/>
  <c r="E169" i="5" s="1"/>
  <c r="I160" i="14"/>
  <c r="E170" i="5" s="1"/>
  <c r="I161" i="14"/>
  <c r="E171" i="5" s="1"/>
  <c r="I162" i="14"/>
  <c r="E172" i="5" s="1"/>
  <c r="I163" i="14"/>
  <c r="E173" i="5" s="1"/>
  <c r="I164" i="14"/>
  <c r="E174" i="5" s="1"/>
  <c r="I165" i="14"/>
  <c r="E175" i="5" s="1"/>
  <c r="I166" i="14"/>
  <c r="E176" i="5" s="1"/>
  <c r="I167" i="14"/>
  <c r="E177" i="5" s="1"/>
  <c r="I168" i="14"/>
  <c r="E178" i="5" s="1"/>
  <c r="I169" i="14"/>
  <c r="E179" i="5" s="1"/>
  <c r="I170" i="14"/>
  <c r="E180" i="5" s="1"/>
  <c r="I171" i="14"/>
  <c r="E181" i="5" s="1"/>
  <c r="I172" i="14"/>
  <c r="E182" i="5" s="1"/>
  <c r="I173" i="14"/>
  <c r="E183" i="5" s="1"/>
  <c r="I174" i="14"/>
  <c r="E184" i="5" s="1"/>
  <c r="I175" i="14"/>
  <c r="E185" i="5" s="1"/>
  <c r="I176" i="14"/>
  <c r="E186" i="5" s="1"/>
  <c r="I177" i="14"/>
  <c r="E187" i="5" s="1"/>
  <c r="I178" i="14"/>
  <c r="E188" i="5" s="1"/>
  <c r="I179" i="14"/>
  <c r="E189" i="5" s="1"/>
  <c r="I180" i="14"/>
  <c r="E190" i="5" s="1"/>
  <c r="I181" i="14"/>
  <c r="E191" i="5" s="1"/>
  <c r="I182" i="14"/>
  <c r="E192" i="5" s="1"/>
  <c r="I183" i="14"/>
  <c r="E193" i="5" s="1"/>
  <c r="I184" i="14"/>
  <c r="E194" i="5" s="1"/>
  <c r="I185" i="14"/>
  <c r="E195" i="5" s="1"/>
  <c r="I186" i="14"/>
  <c r="E196" i="5" s="1"/>
  <c r="I187" i="14"/>
  <c r="E197" i="5" s="1"/>
  <c r="I188" i="14"/>
  <c r="E198" i="5" s="1"/>
  <c r="I189" i="14"/>
  <c r="E199" i="5" s="1"/>
  <c r="I190" i="14"/>
  <c r="E200" i="5" s="1"/>
  <c r="I191" i="14"/>
  <c r="E201" i="5" s="1"/>
  <c r="I192" i="14"/>
  <c r="E202" i="5" s="1"/>
  <c r="I193" i="14"/>
  <c r="E203" i="5" s="1"/>
  <c r="I194" i="14"/>
  <c r="E204" i="5" s="1"/>
  <c r="I195" i="14"/>
  <c r="E205" i="5" s="1"/>
  <c r="I196" i="14"/>
  <c r="E206" i="5" s="1"/>
  <c r="I197" i="14"/>
  <c r="E207" i="5" s="1"/>
  <c r="I198" i="14"/>
  <c r="E208" i="5" s="1"/>
  <c r="I199" i="14"/>
  <c r="E209" i="5" s="1"/>
  <c r="I200" i="14"/>
  <c r="E210" i="5" s="1"/>
  <c r="I201" i="14"/>
  <c r="E211" i="5" s="1"/>
  <c r="I214" i="14"/>
  <c r="E225" i="5" s="1"/>
  <c r="I215" i="14"/>
  <c r="E226" i="5" s="1"/>
  <c r="I216" i="14"/>
  <c r="E227" i="5" s="1"/>
  <c r="I217" i="14"/>
  <c r="E228" i="5" s="1"/>
  <c r="I218" i="14"/>
  <c r="E229" i="5" s="1"/>
  <c r="I219" i="14"/>
  <c r="E230" i="5" s="1"/>
  <c r="I220" i="14"/>
  <c r="E231" i="5" s="1"/>
  <c r="I221" i="14"/>
  <c r="E232" i="5" s="1"/>
  <c r="I222" i="14"/>
  <c r="E233" i="5" s="1"/>
  <c r="I223" i="14"/>
  <c r="E234" i="5" s="1"/>
  <c r="I224" i="14"/>
  <c r="E235" i="5" s="1"/>
  <c r="I225" i="14"/>
  <c r="E236" i="5" s="1"/>
  <c r="I7" i="14"/>
  <c r="P7" i="14"/>
  <c r="P231" i="14" s="1"/>
  <c r="I231" i="14" l="1"/>
  <c r="E120" i="5"/>
  <c r="I120" i="5" s="1"/>
  <c r="K120" i="5" s="1"/>
  <c r="E114" i="5"/>
  <c r="I114" i="5" s="1"/>
  <c r="K114" i="5" s="1"/>
  <c r="E108" i="5"/>
  <c r="I108" i="5" s="1"/>
  <c r="K108" i="5" s="1"/>
  <c r="M244" i="5"/>
  <c r="G11" i="7"/>
  <c r="V13" i="5"/>
  <c r="E11" i="5"/>
  <c r="O11" i="5"/>
  <c r="V22" i="5"/>
  <c r="E244" i="5" l="1"/>
  <c r="I11" i="5"/>
  <c r="K11" i="5" s="1"/>
  <c r="I214" i="15"/>
  <c r="Q9" i="15"/>
  <c r="Q12" i="5" s="1"/>
  <c r="Q10" i="15"/>
  <c r="Q13" i="5" s="1"/>
  <c r="Q11" i="15"/>
  <c r="Q14" i="5" s="1"/>
  <c r="Q12" i="15"/>
  <c r="Q15" i="5" s="1"/>
  <c r="Q13" i="15"/>
  <c r="Q16" i="5" s="1"/>
  <c r="Q14" i="15"/>
  <c r="Q17" i="5" s="1"/>
  <c r="Q15" i="15"/>
  <c r="Q18" i="5" s="1"/>
  <c r="Q16" i="15"/>
  <c r="Q19" i="5" s="1"/>
  <c r="Q17" i="15"/>
  <c r="Q20" i="5" s="1"/>
  <c r="Q18" i="15"/>
  <c r="Q21" i="5" s="1"/>
  <c r="Q19" i="15"/>
  <c r="Q22" i="5" s="1"/>
  <c r="Q20" i="15"/>
  <c r="Q23" i="5" s="1"/>
  <c r="Q21" i="15"/>
  <c r="Q24" i="5" s="1"/>
  <c r="Q22" i="15"/>
  <c r="Q25" i="5" s="1"/>
  <c r="Q23" i="15"/>
  <c r="Q27" i="5" s="1"/>
  <c r="Q24" i="15"/>
  <c r="Q28" i="5" s="1"/>
  <c r="Q25" i="15"/>
  <c r="Q29" i="5" s="1"/>
  <c r="Q26" i="15"/>
  <c r="Q30" i="5" s="1"/>
  <c r="Q27" i="15"/>
  <c r="Q31" i="5" s="1"/>
  <c r="Q28" i="15"/>
  <c r="Q32" i="5" s="1"/>
  <c r="Q29" i="15"/>
  <c r="Q33" i="5" s="1"/>
  <c r="Q30" i="15"/>
  <c r="Q34" i="5" s="1"/>
  <c r="Q31" i="15"/>
  <c r="Q35" i="5" s="1"/>
  <c r="Q32" i="15"/>
  <c r="Q36" i="5" s="1"/>
  <c r="Q33" i="15"/>
  <c r="Q37" i="5" s="1"/>
  <c r="Q34" i="15"/>
  <c r="Q38" i="5" s="1"/>
  <c r="Q35" i="15"/>
  <c r="Q39" i="5" s="1"/>
  <c r="Q36" i="15"/>
  <c r="Q40" i="5" s="1"/>
  <c r="Q37" i="15"/>
  <c r="Q41" i="5" s="1"/>
  <c r="Q38" i="15"/>
  <c r="Q42" i="5" s="1"/>
  <c r="Q39" i="15"/>
  <c r="Q43" i="5" s="1"/>
  <c r="Q40" i="15"/>
  <c r="Q44" i="5" s="1"/>
  <c r="Q41" i="15"/>
  <c r="Q45" i="5" s="1"/>
  <c r="Q42" i="15"/>
  <c r="Q46" i="5" s="1"/>
  <c r="Q43" i="15"/>
  <c r="Q47" i="5" s="1"/>
  <c r="Q44" i="15"/>
  <c r="Q48" i="5" s="1"/>
  <c r="Q45" i="15"/>
  <c r="Q49" i="5" s="1"/>
  <c r="Q46" i="15"/>
  <c r="Q50" i="5" s="1"/>
  <c r="Q47" i="15"/>
  <c r="Q51" i="5" s="1"/>
  <c r="Q48" i="15"/>
  <c r="Q53" i="5" s="1"/>
  <c r="Q49" i="15"/>
  <c r="Q54" i="5" s="1"/>
  <c r="Q50" i="15"/>
  <c r="Q55" i="5" s="1"/>
  <c r="Q51" i="15"/>
  <c r="Q56" i="5" s="1"/>
  <c r="Q52" i="15"/>
  <c r="Q58" i="5" s="1"/>
  <c r="Q53" i="15"/>
  <c r="Q59" i="5" s="1"/>
  <c r="Q54" i="15"/>
  <c r="Q60" i="5" s="1"/>
  <c r="Q55" i="15"/>
  <c r="Q61" i="5" s="1"/>
  <c r="Q56" i="15"/>
  <c r="Q62" i="5" s="1"/>
  <c r="Q57" i="15"/>
  <c r="Q63" i="5" s="1"/>
  <c r="Q58" i="15"/>
  <c r="Q64" i="5" s="1"/>
  <c r="Q59" i="15"/>
  <c r="Q65" i="5" s="1"/>
  <c r="Q60" i="15"/>
  <c r="Q66" i="5" s="1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8" i="15"/>
  <c r="I9" i="15"/>
  <c r="I10" i="15"/>
  <c r="G13" i="5" s="1"/>
  <c r="I11" i="15"/>
  <c r="G14" i="5" s="1"/>
  <c r="I12" i="15"/>
  <c r="G15" i="5" s="1"/>
  <c r="I13" i="15"/>
  <c r="G16" i="5" s="1"/>
  <c r="I14" i="15"/>
  <c r="G17" i="5" s="1"/>
  <c r="I15" i="15"/>
  <c r="G18" i="5" s="1"/>
  <c r="I16" i="15"/>
  <c r="G19" i="5" s="1"/>
  <c r="I17" i="15"/>
  <c r="G20" i="5" s="1"/>
  <c r="I18" i="15"/>
  <c r="G21" i="5" s="1"/>
  <c r="I19" i="15"/>
  <c r="G22" i="5" s="1"/>
  <c r="I20" i="15"/>
  <c r="G23" i="5" s="1"/>
  <c r="I21" i="15"/>
  <c r="G24" i="5" s="1"/>
  <c r="I22" i="15"/>
  <c r="G25" i="5" s="1"/>
  <c r="I23" i="15"/>
  <c r="G27" i="5" s="1"/>
  <c r="I24" i="15"/>
  <c r="G28" i="5" s="1"/>
  <c r="I25" i="15"/>
  <c r="G29" i="5" s="1"/>
  <c r="I26" i="15"/>
  <c r="G30" i="5" s="1"/>
  <c r="I27" i="15"/>
  <c r="G31" i="5" s="1"/>
  <c r="I28" i="15"/>
  <c r="G32" i="5" s="1"/>
  <c r="I29" i="15"/>
  <c r="G33" i="5" s="1"/>
  <c r="I30" i="15"/>
  <c r="G34" i="5" s="1"/>
  <c r="I31" i="15"/>
  <c r="G35" i="5" s="1"/>
  <c r="I32" i="15"/>
  <c r="G36" i="5" s="1"/>
  <c r="I33" i="15"/>
  <c r="G37" i="5" s="1"/>
  <c r="I34" i="15"/>
  <c r="G38" i="5" s="1"/>
  <c r="I35" i="15"/>
  <c r="G39" i="5" s="1"/>
  <c r="I36" i="15"/>
  <c r="G40" i="5" s="1"/>
  <c r="I37" i="15"/>
  <c r="G41" i="5" s="1"/>
  <c r="I38" i="15"/>
  <c r="G42" i="5" s="1"/>
  <c r="I39" i="15"/>
  <c r="G43" i="5" s="1"/>
  <c r="I40" i="15"/>
  <c r="G44" i="5" s="1"/>
  <c r="I41" i="15"/>
  <c r="G45" i="5" s="1"/>
  <c r="I42" i="15"/>
  <c r="G46" i="5" s="1"/>
  <c r="I43" i="15"/>
  <c r="G47" i="5" s="1"/>
  <c r="I44" i="15"/>
  <c r="G48" i="5" s="1"/>
  <c r="I45" i="15"/>
  <c r="G49" i="5" s="1"/>
  <c r="I46" i="15"/>
  <c r="G50" i="5" s="1"/>
  <c r="I47" i="15"/>
  <c r="G51" i="5" s="1"/>
  <c r="I51" i="5" s="1"/>
  <c r="K51" i="5" s="1"/>
  <c r="I48" i="15"/>
  <c r="G53" i="5" s="1"/>
  <c r="I49" i="15"/>
  <c r="G54" i="5" s="1"/>
  <c r="I50" i="15"/>
  <c r="G55" i="5" s="1"/>
  <c r="I51" i="15"/>
  <c r="G56" i="5" s="1"/>
  <c r="I52" i="15"/>
  <c r="G58" i="5" s="1"/>
  <c r="I53" i="15"/>
  <c r="G59" i="5" s="1"/>
  <c r="I54" i="15"/>
  <c r="G60" i="5" s="1"/>
  <c r="I55" i="15"/>
  <c r="G61" i="5" s="1"/>
  <c r="I61" i="5" s="1"/>
  <c r="K61" i="5" s="1"/>
  <c r="I56" i="15"/>
  <c r="G62" i="5" s="1"/>
  <c r="I57" i="15"/>
  <c r="G63" i="5" s="1"/>
  <c r="I58" i="15"/>
  <c r="G64" i="5" s="1"/>
  <c r="I59" i="15"/>
  <c r="G65" i="5" s="1"/>
  <c r="I65" i="5" s="1"/>
  <c r="K65" i="5" s="1"/>
  <c r="I60" i="15"/>
  <c r="G66" i="5" s="1"/>
  <c r="I61" i="15"/>
  <c r="G67" i="5" s="1"/>
  <c r="I62" i="15"/>
  <c r="G68" i="5" s="1"/>
  <c r="I63" i="15"/>
  <c r="G69" i="5" s="1"/>
  <c r="I64" i="15"/>
  <c r="G70" i="5" s="1"/>
  <c r="I65" i="15"/>
  <c r="G71" i="5" s="1"/>
  <c r="I66" i="15"/>
  <c r="G73" i="5" s="1"/>
  <c r="I67" i="15"/>
  <c r="G74" i="5" s="1"/>
  <c r="I68" i="15"/>
  <c r="G75" i="5" s="1"/>
  <c r="I69" i="15"/>
  <c r="G76" i="5" s="1"/>
  <c r="I70" i="15"/>
  <c r="G77" i="5" s="1"/>
  <c r="I71" i="15"/>
  <c r="G78" i="5" s="1"/>
  <c r="I72" i="15"/>
  <c r="G79" i="5" s="1"/>
  <c r="I73" i="15"/>
  <c r="G81" i="5" s="1"/>
  <c r="I74" i="15"/>
  <c r="G82" i="5" s="1"/>
  <c r="I75" i="15"/>
  <c r="G83" i="5" s="1"/>
  <c r="I76" i="15"/>
  <c r="G84" i="5" s="1"/>
  <c r="I77" i="15"/>
  <c r="G85" i="5" s="1"/>
  <c r="I78" i="15"/>
  <c r="G86" i="5" s="1"/>
  <c r="I79" i="15"/>
  <c r="G87" i="5" s="1"/>
  <c r="I80" i="15"/>
  <c r="G88" i="5" s="1"/>
  <c r="I81" i="15"/>
  <c r="G89" i="5" s="1"/>
  <c r="I82" i="15"/>
  <c r="G90" i="5" s="1"/>
  <c r="I83" i="15"/>
  <c r="G91" i="5" s="1"/>
  <c r="I84" i="15"/>
  <c r="G92" i="5" s="1"/>
  <c r="I85" i="15"/>
  <c r="G93" i="5" s="1"/>
  <c r="I86" i="15"/>
  <c r="G94" i="5" s="1"/>
  <c r="I87" i="15"/>
  <c r="G95" i="5" s="1"/>
  <c r="I88" i="15"/>
  <c r="G97" i="5" s="1"/>
  <c r="I89" i="15"/>
  <c r="G98" i="5" s="1"/>
  <c r="I90" i="15"/>
  <c r="G101" i="5" s="1"/>
  <c r="I91" i="15"/>
  <c r="G100" i="5" s="1"/>
  <c r="I92" i="15"/>
  <c r="I93" i="15"/>
  <c r="G102" i="5" s="1"/>
  <c r="I94" i="15"/>
  <c r="G103" i="5" s="1"/>
  <c r="I95" i="15"/>
  <c r="G104" i="5" s="1"/>
  <c r="I104" i="5" s="1"/>
  <c r="K104" i="5" s="1"/>
  <c r="I96" i="15"/>
  <c r="G105" i="5" s="1"/>
  <c r="I97" i="15"/>
  <c r="G106" i="5" s="1"/>
  <c r="I98" i="15"/>
  <c r="G107" i="5" s="1"/>
  <c r="I99" i="15"/>
  <c r="G109" i="5" s="1"/>
  <c r="I100" i="15"/>
  <c r="G112" i="5" s="1"/>
  <c r="I101" i="15"/>
  <c r="G111" i="5" s="1"/>
  <c r="I102" i="15"/>
  <c r="I103" i="15"/>
  <c r="G113" i="5" s="1"/>
  <c r="I104" i="15"/>
  <c r="G115" i="5" s="1"/>
  <c r="I105" i="15"/>
  <c r="G116" i="5" s="1"/>
  <c r="I106" i="15"/>
  <c r="G117" i="5" s="1"/>
  <c r="I107" i="15"/>
  <c r="G118" i="5" s="1"/>
  <c r="I108" i="15"/>
  <c r="G119" i="5" s="1"/>
  <c r="I109" i="15"/>
  <c r="G123" i="5" s="1"/>
  <c r="I110" i="15"/>
  <c r="I111" i="15"/>
  <c r="G125" i="5" s="1"/>
  <c r="I112" i="15"/>
  <c r="G126" i="5" s="1"/>
  <c r="I113" i="15"/>
  <c r="G127" i="5" s="1"/>
  <c r="I114" i="15"/>
  <c r="G128" i="5" s="1"/>
  <c r="I115" i="15"/>
  <c r="G129" i="5" s="1"/>
  <c r="I116" i="15"/>
  <c r="G130" i="5" s="1"/>
  <c r="I117" i="15"/>
  <c r="G131" i="5" s="1"/>
  <c r="I118" i="15"/>
  <c r="G132" i="5" s="1"/>
  <c r="I119" i="15"/>
  <c r="G133" i="5" s="1"/>
  <c r="I120" i="15"/>
  <c r="G134" i="5" s="1"/>
  <c r="I121" i="15"/>
  <c r="G135" i="5" s="1"/>
  <c r="I122" i="15"/>
  <c r="G136" i="5" s="1"/>
  <c r="I136" i="5" s="1"/>
  <c r="K136" i="5" s="1"/>
  <c r="I123" i="15"/>
  <c r="G137" i="5" s="1"/>
  <c r="I124" i="15"/>
  <c r="G138" i="5" s="1"/>
  <c r="I125" i="15"/>
  <c r="G139" i="5" s="1"/>
  <c r="I126" i="15"/>
  <c r="G140" i="5" s="1"/>
  <c r="I140" i="5" s="1"/>
  <c r="K140" i="5" s="1"/>
  <c r="I127" i="15"/>
  <c r="G141" i="5" s="1"/>
  <c r="I128" i="15"/>
  <c r="G142" i="5" s="1"/>
  <c r="I129" i="15"/>
  <c r="G143" i="5" s="1"/>
  <c r="I130" i="15"/>
  <c r="G148" i="5" s="1"/>
  <c r="I131" i="15"/>
  <c r="G149" i="5" s="1"/>
  <c r="I132" i="15"/>
  <c r="I133" i="15"/>
  <c r="I134" i="15"/>
  <c r="G152" i="5" s="1"/>
  <c r="I135" i="15"/>
  <c r="G153" i="5" s="1"/>
  <c r="I136" i="15"/>
  <c r="G154" i="5" s="1"/>
  <c r="I137" i="15"/>
  <c r="G155" i="5" s="1"/>
  <c r="I138" i="15"/>
  <c r="G156" i="5" s="1"/>
  <c r="I139" i="15"/>
  <c r="I140" i="15"/>
  <c r="G158" i="5" s="1"/>
  <c r="I141" i="15"/>
  <c r="G159" i="5" s="1"/>
  <c r="I142" i="15"/>
  <c r="G160" i="5" s="1"/>
  <c r="I143" i="15"/>
  <c r="G161" i="5" s="1"/>
  <c r="I144" i="15"/>
  <c r="G162" i="5" s="1"/>
  <c r="I162" i="5" s="1"/>
  <c r="K162" i="5" s="1"/>
  <c r="I145" i="15"/>
  <c r="G163" i="5" s="1"/>
  <c r="I146" i="15"/>
  <c r="I147" i="15"/>
  <c r="G166" i="5" s="1"/>
  <c r="I148" i="15"/>
  <c r="G167" i="5" s="1"/>
  <c r="I149" i="15"/>
  <c r="G168" i="5" s="1"/>
  <c r="I168" i="5" s="1"/>
  <c r="K168" i="5" s="1"/>
  <c r="I150" i="15"/>
  <c r="G169" i="5" s="1"/>
  <c r="I151" i="15"/>
  <c r="G170" i="5" s="1"/>
  <c r="I152" i="15"/>
  <c r="G171" i="5" s="1"/>
  <c r="I153" i="15"/>
  <c r="G172" i="5" s="1"/>
  <c r="I154" i="15"/>
  <c r="G173" i="5" s="1"/>
  <c r="I155" i="15"/>
  <c r="G174" i="5" s="1"/>
  <c r="I156" i="15"/>
  <c r="G176" i="5" s="1"/>
  <c r="I157" i="15"/>
  <c r="G177" i="5" s="1"/>
  <c r="I158" i="15"/>
  <c r="G178" i="5" s="1"/>
  <c r="I159" i="15"/>
  <c r="G179" i="5" s="1"/>
  <c r="I160" i="15"/>
  <c r="G180" i="5" s="1"/>
  <c r="I161" i="15"/>
  <c r="G181" i="5" s="1"/>
  <c r="I162" i="15"/>
  <c r="I163" i="15"/>
  <c r="G183" i="5" s="1"/>
  <c r="I164" i="15"/>
  <c r="I165" i="15"/>
  <c r="G185" i="5" s="1"/>
  <c r="I166" i="15"/>
  <c r="G186" i="5" s="1"/>
  <c r="I167" i="15"/>
  <c r="G187" i="5" s="1"/>
  <c r="I168" i="15"/>
  <c r="G188" i="5" s="1"/>
  <c r="I169" i="15"/>
  <c r="G189" i="5" s="1"/>
  <c r="I170" i="15"/>
  <c r="G190" i="5" s="1"/>
  <c r="I171" i="15"/>
  <c r="G191" i="5" s="1"/>
  <c r="I172" i="15"/>
  <c r="G192" i="5" s="1"/>
  <c r="I173" i="15"/>
  <c r="G193" i="5" s="1"/>
  <c r="I174" i="15"/>
  <c r="G194" i="5" s="1"/>
  <c r="I175" i="15"/>
  <c r="G195" i="5" s="1"/>
  <c r="I176" i="15"/>
  <c r="I177" i="15"/>
  <c r="G197" i="5" s="1"/>
  <c r="I178" i="15"/>
  <c r="I179" i="15"/>
  <c r="G199" i="5" s="1"/>
  <c r="I180" i="15"/>
  <c r="G200" i="5" s="1"/>
  <c r="I181" i="15"/>
  <c r="G201" i="5" s="1"/>
  <c r="I182" i="15"/>
  <c r="G202" i="5" s="1"/>
  <c r="I183" i="15"/>
  <c r="G203" i="5" s="1"/>
  <c r="I184" i="15"/>
  <c r="G204" i="5" s="1"/>
  <c r="I185" i="15"/>
  <c r="G207" i="5" s="1"/>
  <c r="I186" i="15"/>
  <c r="I187" i="15"/>
  <c r="G209" i="5" s="1"/>
  <c r="I188" i="15"/>
  <c r="G210" i="5" s="1"/>
  <c r="I189" i="15"/>
  <c r="G211" i="5" s="1"/>
  <c r="I190" i="15"/>
  <c r="G212" i="5" s="1"/>
  <c r="I191" i="15"/>
  <c r="G213" i="5" s="1"/>
  <c r="I192" i="15"/>
  <c r="G214" i="5" s="1"/>
  <c r="I193" i="15"/>
  <c r="G215" i="5" s="1"/>
  <c r="I194" i="15"/>
  <c r="G216" i="5" s="1"/>
  <c r="I195" i="15"/>
  <c r="G217" i="5" s="1"/>
  <c r="I196" i="15"/>
  <c r="G218" i="5" s="1"/>
  <c r="I197" i="15"/>
  <c r="G219" i="5" s="1"/>
  <c r="I198" i="15"/>
  <c r="G220" i="5" s="1"/>
  <c r="I199" i="15"/>
  <c r="G221" i="5" s="1"/>
  <c r="I200" i="15"/>
  <c r="G222" i="5" s="1"/>
  <c r="I201" i="15"/>
  <c r="I202" i="15"/>
  <c r="I203" i="15"/>
  <c r="G227" i="5" s="1"/>
  <c r="I204" i="15"/>
  <c r="I205" i="15"/>
  <c r="I206" i="15"/>
  <c r="I207" i="15"/>
  <c r="I208" i="15"/>
  <c r="I209" i="15"/>
  <c r="I210" i="15"/>
  <c r="I211" i="15"/>
  <c r="I212" i="15"/>
  <c r="G237" i="5" s="1"/>
  <c r="I237" i="5" s="1"/>
  <c r="K237" i="5" s="1"/>
  <c r="I213" i="15"/>
  <c r="I215" i="15"/>
  <c r="Q218" i="15" l="1"/>
  <c r="G122" i="5"/>
  <c r="Y122" i="5" s="1"/>
  <c r="G124" i="5"/>
  <c r="Y124" i="5" s="1"/>
  <c r="Q235" i="5"/>
  <c r="R235" i="5" s="1"/>
  <c r="T235" i="5" s="1"/>
  <c r="Q214" i="5"/>
  <c r="R214" i="5" s="1"/>
  <c r="T214" i="5" s="1"/>
  <c r="Q188" i="5"/>
  <c r="R188" i="5" s="1"/>
  <c r="T188" i="5" s="1"/>
  <c r="Q169" i="5"/>
  <c r="R169" i="5" s="1"/>
  <c r="T169" i="5" s="1"/>
  <c r="Q156" i="5"/>
  <c r="R156" i="5" s="1"/>
  <c r="T156" i="5" s="1"/>
  <c r="Q144" i="5"/>
  <c r="R144" i="5" s="1"/>
  <c r="T144" i="5" s="1"/>
  <c r="Q134" i="5"/>
  <c r="R134" i="5" s="1"/>
  <c r="T134" i="5" s="1"/>
  <c r="Q128" i="5"/>
  <c r="R128" i="5" s="1"/>
  <c r="T128" i="5" s="1"/>
  <c r="Q122" i="5"/>
  <c r="R122" i="5" s="1"/>
  <c r="T122" i="5" s="1"/>
  <c r="Q114" i="5"/>
  <c r="R114" i="5" s="1"/>
  <c r="T114" i="5" s="1"/>
  <c r="Q107" i="5"/>
  <c r="R107" i="5" s="1"/>
  <c r="T107" i="5" s="1"/>
  <c r="Q101" i="5"/>
  <c r="R101" i="5" s="1"/>
  <c r="T101" i="5" s="1"/>
  <c r="Q94" i="5"/>
  <c r="R94" i="5" s="1"/>
  <c r="T94" i="5" s="1"/>
  <c r="Q88" i="5"/>
  <c r="R88" i="5" s="1"/>
  <c r="T88" i="5" s="1"/>
  <c r="Q81" i="5"/>
  <c r="R81" i="5" s="1"/>
  <c r="T81" i="5" s="1"/>
  <c r="Q74" i="5"/>
  <c r="R74" i="5" s="1"/>
  <c r="T74" i="5" s="1"/>
  <c r="I230" i="5"/>
  <c r="K230" i="5" s="1"/>
  <c r="G236" i="5"/>
  <c r="I236" i="5" s="1"/>
  <c r="K236" i="5" s="1"/>
  <c r="G229" i="5"/>
  <c r="I229" i="5" s="1"/>
  <c r="K229" i="5" s="1"/>
  <c r="I154" i="5"/>
  <c r="K154" i="5" s="1"/>
  <c r="G157" i="5"/>
  <c r="Y157" i="5" s="1"/>
  <c r="G151" i="5"/>
  <c r="G147" i="5"/>
  <c r="I147" i="5" s="1"/>
  <c r="K147" i="5" s="1"/>
  <c r="Q240" i="5"/>
  <c r="R240" i="5" s="1"/>
  <c r="T240" i="5" s="1"/>
  <c r="Q234" i="5"/>
  <c r="R234" i="5" s="1"/>
  <c r="T234" i="5" s="1"/>
  <c r="Q227" i="5"/>
  <c r="R227" i="5" s="1"/>
  <c r="T227" i="5" s="1"/>
  <c r="Q219" i="5"/>
  <c r="R219" i="5" s="1"/>
  <c r="T219" i="5" s="1"/>
  <c r="Q213" i="5"/>
  <c r="R213" i="5" s="1"/>
  <c r="T213" i="5" s="1"/>
  <c r="Q207" i="5"/>
  <c r="R207" i="5" s="1"/>
  <c r="T207" i="5" s="1"/>
  <c r="Q201" i="5"/>
  <c r="R201" i="5" s="1"/>
  <c r="T201" i="5" s="1"/>
  <c r="Q193" i="5"/>
  <c r="R193" i="5" s="1"/>
  <c r="T193" i="5" s="1"/>
  <c r="Q187" i="5"/>
  <c r="R187" i="5" s="1"/>
  <c r="T187" i="5" s="1"/>
  <c r="Q181" i="5"/>
  <c r="R181" i="5" s="1"/>
  <c r="T181" i="5" s="1"/>
  <c r="Q175" i="5"/>
  <c r="R175" i="5" s="1"/>
  <c r="T175" i="5" s="1"/>
  <c r="Q168" i="5"/>
  <c r="R168" i="5" s="1"/>
  <c r="T168" i="5" s="1"/>
  <c r="Q162" i="5"/>
  <c r="R162" i="5" s="1"/>
  <c r="T162" i="5" s="1"/>
  <c r="Q155" i="5"/>
  <c r="R155" i="5" s="1"/>
  <c r="T155" i="5" s="1"/>
  <c r="Q149" i="5"/>
  <c r="R149" i="5" s="1"/>
  <c r="T149" i="5" s="1"/>
  <c r="Q141" i="5"/>
  <c r="R141" i="5" s="1"/>
  <c r="T141" i="5" s="1"/>
  <c r="Q133" i="5"/>
  <c r="R133" i="5" s="1"/>
  <c r="T133" i="5" s="1"/>
  <c r="Q127" i="5"/>
  <c r="R127" i="5" s="1"/>
  <c r="T127" i="5" s="1"/>
  <c r="Q120" i="5"/>
  <c r="R120" i="5" s="1"/>
  <c r="T120" i="5" s="1"/>
  <c r="Q113" i="5"/>
  <c r="R113" i="5" s="1"/>
  <c r="T113" i="5" s="1"/>
  <c r="Q106" i="5"/>
  <c r="R106" i="5" s="1"/>
  <c r="T106" i="5" s="1"/>
  <c r="Q100" i="5"/>
  <c r="R100" i="5" s="1"/>
  <c r="T100" i="5" s="1"/>
  <c r="Q93" i="5"/>
  <c r="R93" i="5" s="1"/>
  <c r="T93" i="5" s="1"/>
  <c r="Q87" i="5"/>
  <c r="R87" i="5" s="1"/>
  <c r="T87" i="5" s="1"/>
  <c r="Q80" i="5"/>
  <c r="R80" i="5" s="1"/>
  <c r="T80" i="5" s="1"/>
  <c r="Q73" i="5"/>
  <c r="R73" i="5" s="1"/>
  <c r="T73" i="5" s="1"/>
  <c r="I183" i="5"/>
  <c r="K183" i="5" s="1"/>
  <c r="G184" i="5"/>
  <c r="Y184" i="5" s="1"/>
  <c r="Q202" i="5"/>
  <c r="R202" i="5" s="1"/>
  <c r="T202" i="5" s="1"/>
  <c r="Q163" i="5"/>
  <c r="R163" i="5" s="1"/>
  <c r="T163" i="5" s="1"/>
  <c r="I223" i="5"/>
  <c r="K223" i="5" s="1"/>
  <c r="G228" i="5"/>
  <c r="I228" i="5" s="1"/>
  <c r="K228" i="5" s="1"/>
  <c r="Q239" i="5"/>
  <c r="R239" i="5" s="1"/>
  <c r="T239" i="5" s="1"/>
  <c r="Q233" i="5"/>
  <c r="R233" i="5" s="1"/>
  <c r="T233" i="5" s="1"/>
  <c r="Q226" i="5"/>
  <c r="R226" i="5" s="1"/>
  <c r="T226" i="5" s="1"/>
  <c r="Q218" i="5"/>
  <c r="R218" i="5" s="1"/>
  <c r="T218" i="5" s="1"/>
  <c r="Q212" i="5"/>
  <c r="R212" i="5" s="1"/>
  <c r="T212" i="5" s="1"/>
  <c r="Q206" i="5"/>
  <c r="R206" i="5" s="1"/>
  <c r="T206" i="5" s="1"/>
  <c r="Q198" i="5"/>
  <c r="R198" i="5" s="1"/>
  <c r="T198" i="5" s="1"/>
  <c r="Q192" i="5"/>
  <c r="R192" i="5" s="1"/>
  <c r="T192" i="5" s="1"/>
  <c r="Q186" i="5"/>
  <c r="R186" i="5" s="1"/>
  <c r="T186" i="5" s="1"/>
  <c r="Q180" i="5"/>
  <c r="R180" i="5" s="1"/>
  <c r="T180" i="5" s="1"/>
  <c r="Q174" i="5"/>
  <c r="R174" i="5" s="1"/>
  <c r="T174" i="5" s="1"/>
  <c r="Q167" i="5"/>
  <c r="R167" i="5" s="1"/>
  <c r="T167" i="5" s="1"/>
  <c r="Q161" i="5"/>
  <c r="R161" i="5" s="1"/>
  <c r="T161" i="5" s="1"/>
  <c r="Q154" i="5"/>
  <c r="R154" i="5" s="1"/>
  <c r="T154" i="5" s="1"/>
  <c r="Q148" i="5"/>
  <c r="R148" i="5" s="1"/>
  <c r="T148" i="5" s="1"/>
  <c r="Q140" i="5"/>
  <c r="R140" i="5" s="1"/>
  <c r="T140" i="5" s="1"/>
  <c r="Q132" i="5"/>
  <c r="R132" i="5" s="1"/>
  <c r="T132" i="5" s="1"/>
  <c r="Q126" i="5"/>
  <c r="R126" i="5" s="1"/>
  <c r="T126" i="5" s="1"/>
  <c r="Q119" i="5"/>
  <c r="R119" i="5" s="1"/>
  <c r="T119" i="5" s="1"/>
  <c r="Q112" i="5"/>
  <c r="R112" i="5" s="1"/>
  <c r="T112" i="5" s="1"/>
  <c r="Q105" i="5"/>
  <c r="R105" i="5" s="1"/>
  <c r="T105" i="5" s="1"/>
  <c r="Q98" i="5"/>
  <c r="R98" i="5" s="1"/>
  <c r="T98" i="5" s="1"/>
  <c r="Q92" i="5"/>
  <c r="R92" i="5" s="1"/>
  <c r="T92" i="5" s="1"/>
  <c r="Q86" i="5"/>
  <c r="R86" i="5" s="1"/>
  <c r="T86" i="5" s="1"/>
  <c r="Q79" i="5"/>
  <c r="R79" i="5" s="1"/>
  <c r="T79" i="5" s="1"/>
  <c r="Q72" i="5"/>
  <c r="R72" i="5" s="1"/>
  <c r="T72" i="5" s="1"/>
  <c r="Q220" i="5"/>
  <c r="R220" i="5" s="1"/>
  <c r="T220" i="5" s="1"/>
  <c r="Q176" i="5"/>
  <c r="R176" i="5" s="1"/>
  <c r="T176" i="5" s="1"/>
  <c r="I181" i="5"/>
  <c r="K181" i="5" s="1"/>
  <c r="G182" i="5"/>
  <c r="Y182" i="5" s="1"/>
  <c r="G150" i="5"/>
  <c r="Y150" i="5" s="1"/>
  <c r="G146" i="5"/>
  <c r="G234" i="5"/>
  <c r="I234" i="5" s="1"/>
  <c r="K234" i="5" s="1"/>
  <c r="Y155" i="5"/>
  <c r="I155" i="5"/>
  <c r="K155" i="5" s="1"/>
  <c r="Q238" i="5"/>
  <c r="R238" i="5" s="1"/>
  <c r="T238" i="5" s="1"/>
  <c r="Q232" i="5"/>
  <c r="R232" i="5" s="1"/>
  <c r="T232" i="5" s="1"/>
  <c r="Q225" i="5"/>
  <c r="R225" i="5" s="1"/>
  <c r="T225" i="5" s="1"/>
  <c r="Q217" i="5"/>
  <c r="R217" i="5" s="1"/>
  <c r="T217" i="5" s="1"/>
  <c r="Q211" i="5"/>
  <c r="R211" i="5" s="1"/>
  <c r="T211" i="5" s="1"/>
  <c r="Q205" i="5"/>
  <c r="R205" i="5" s="1"/>
  <c r="T205" i="5" s="1"/>
  <c r="Q197" i="5"/>
  <c r="R197" i="5" s="1"/>
  <c r="T197" i="5" s="1"/>
  <c r="Q191" i="5"/>
  <c r="R191" i="5" s="1"/>
  <c r="T191" i="5" s="1"/>
  <c r="Q185" i="5"/>
  <c r="R185" i="5" s="1"/>
  <c r="T185" i="5" s="1"/>
  <c r="Q179" i="5"/>
  <c r="R179" i="5" s="1"/>
  <c r="T179" i="5" s="1"/>
  <c r="Q173" i="5"/>
  <c r="R173" i="5" s="1"/>
  <c r="T173" i="5" s="1"/>
  <c r="Q166" i="5"/>
  <c r="R166" i="5" s="1"/>
  <c r="T166" i="5" s="1"/>
  <c r="Q159" i="5"/>
  <c r="R159" i="5" s="1"/>
  <c r="T159" i="5" s="1"/>
  <c r="Q153" i="5"/>
  <c r="R153" i="5" s="1"/>
  <c r="T153" i="5" s="1"/>
  <c r="Q147" i="5"/>
  <c r="R147" i="5" s="1"/>
  <c r="T147" i="5" s="1"/>
  <c r="Q139" i="5"/>
  <c r="R139" i="5" s="1"/>
  <c r="T139" i="5" s="1"/>
  <c r="Q131" i="5"/>
  <c r="R131" i="5" s="1"/>
  <c r="T131" i="5" s="1"/>
  <c r="Q125" i="5"/>
  <c r="R125" i="5" s="1"/>
  <c r="T125" i="5" s="1"/>
  <c r="Q118" i="5"/>
  <c r="R118" i="5" s="1"/>
  <c r="T118" i="5" s="1"/>
  <c r="Q111" i="5"/>
  <c r="R111" i="5" s="1"/>
  <c r="T111" i="5" s="1"/>
  <c r="Q104" i="5"/>
  <c r="R104" i="5" s="1"/>
  <c r="T104" i="5" s="1"/>
  <c r="Q97" i="5"/>
  <c r="R97" i="5" s="1"/>
  <c r="T97" i="5" s="1"/>
  <c r="Q91" i="5"/>
  <c r="R91" i="5" s="1"/>
  <c r="T91" i="5" s="1"/>
  <c r="Q85" i="5"/>
  <c r="R85" i="5" s="1"/>
  <c r="T85" i="5" s="1"/>
  <c r="Q78" i="5"/>
  <c r="R78" i="5" s="1"/>
  <c r="T78" i="5" s="1"/>
  <c r="Q71" i="5"/>
  <c r="R71" i="5" s="1"/>
  <c r="T71" i="5" s="1"/>
  <c r="I195" i="5"/>
  <c r="K195" i="5" s="1"/>
  <c r="G196" i="5"/>
  <c r="Y196" i="5" s="1"/>
  <c r="Q194" i="5"/>
  <c r="R194" i="5" s="1"/>
  <c r="T194" i="5" s="1"/>
  <c r="G235" i="5"/>
  <c r="I235" i="5" s="1"/>
  <c r="K235" i="5" s="1"/>
  <c r="G206" i="5"/>
  <c r="I206" i="5" s="1"/>
  <c r="K206" i="5" s="1"/>
  <c r="G208" i="5"/>
  <c r="I208" i="5" s="1"/>
  <c r="K208" i="5" s="1"/>
  <c r="I227" i="5"/>
  <c r="K227" i="5" s="1"/>
  <c r="G233" i="5"/>
  <c r="I233" i="5" s="1"/>
  <c r="K233" i="5" s="1"/>
  <c r="Y204" i="5"/>
  <c r="I204" i="5"/>
  <c r="K204" i="5" s="1"/>
  <c r="I197" i="5"/>
  <c r="K197" i="5" s="1"/>
  <c r="G198" i="5"/>
  <c r="I198" i="5" s="1"/>
  <c r="K198" i="5" s="1"/>
  <c r="Y173" i="5"/>
  <c r="I173" i="5"/>
  <c r="K173" i="5" s="1"/>
  <c r="Y132" i="5"/>
  <c r="I132" i="5"/>
  <c r="K132" i="5" s="1"/>
  <c r="Q237" i="5"/>
  <c r="R237" i="5" s="1"/>
  <c r="T237" i="5" s="1"/>
  <c r="Q231" i="5"/>
  <c r="R231" i="5" s="1"/>
  <c r="T231" i="5" s="1"/>
  <c r="Q223" i="5"/>
  <c r="R223" i="5" s="1"/>
  <c r="T223" i="5" s="1"/>
  <c r="Q216" i="5"/>
  <c r="R216" i="5" s="1"/>
  <c r="T216" i="5" s="1"/>
  <c r="Q210" i="5"/>
  <c r="R210" i="5" s="1"/>
  <c r="T210" i="5" s="1"/>
  <c r="Q204" i="5"/>
  <c r="R204" i="5" s="1"/>
  <c r="T204" i="5" s="1"/>
  <c r="Q196" i="5"/>
  <c r="R196" i="5" s="1"/>
  <c r="T196" i="5" s="1"/>
  <c r="Q190" i="5"/>
  <c r="R190" i="5" s="1"/>
  <c r="T190" i="5" s="1"/>
  <c r="Q184" i="5"/>
  <c r="R184" i="5" s="1"/>
  <c r="T184" i="5" s="1"/>
  <c r="Q178" i="5"/>
  <c r="R178" i="5" s="1"/>
  <c r="T178" i="5" s="1"/>
  <c r="Q172" i="5"/>
  <c r="R172" i="5" s="1"/>
  <c r="T172" i="5" s="1"/>
  <c r="Q165" i="5"/>
  <c r="R165" i="5" s="1"/>
  <c r="T165" i="5" s="1"/>
  <c r="Q158" i="5"/>
  <c r="R158" i="5" s="1"/>
  <c r="T158" i="5" s="1"/>
  <c r="Q152" i="5"/>
  <c r="R152" i="5" s="1"/>
  <c r="T152" i="5" s="1"/>
  <c r="Q146" i="5"/>
  <c r="R146" i="5" s="1"/>
  <c r="T146" i="5" s="1"/>
  <c r="Q137" i="5"/>
  <c r="R137" i="5" s="1"/>
  <c r="T137" i="5" s="1"/>
  <c r="Q130" i="5"/>
  <c r="R130" i="5" s="1"/>
  <c r="T130" i="5" s="1"/>
  <c r="Q124" i="5"/>
  <c r="R124" i="5" s="1"/>
  <c r="T124" i="5" s="1"/>
  <c r="Q117" i="5"/>
  <c r="R117" i="5" s="1"/>
  <c r="T117" i="5" s="1"/>
  <c r="Q109" i="5"/>
  <c r="R109" i="5" s="1"/>
  <c r="T109" i="5" s="1"/>
  <c r="Q103" i="5"/>
  <c r="R103" i="5" s="1"/>
  <c r="T103" i="5" s="1"/>
  <c r="Q96" i="5"/>
  <c r="R96" i="5" s="1"/>
  <c r="T96" i="5" s="1"/>
  <c r="Q90" i="5"/>
  <c r="R90" i="5" s="1"/>
  <c r="T90" i="5" s="1"/>
  <c r="Q84" i="5"/>
  <c r="R84" i="5" s="1"/>
  <c r="T84" i="5" s="1"/>
  <c r="Q76" i="5"/>
  <c r="R76" i="5" s="1"/>
  <c r="T76" i="5" s="1"/>
  <c r="Q70" i="5"/>
  <c r="R70" i="5" s="1"/>
  <c r="T70" i="5" s="1"/>
  <c r="G239" i="5"/>
  <c r="I239" i="5" s="1"/>
  <c r="K239" i="5" s="1"/>
  <c r="G231" i="5"/>
  <c r="I231" i="5" s="1"/>
  <c r="K231" i="5" s="1"/>
  <c r="Q228" i="5"/>
  <c r="R228" i="5" s="1"/>
  <c r="T228" i="5" s="1"/>
  <c r="Q208" i="5"/>
  <c r="R208" i="5" s="1"/>
  <c r="T208" i="5" s="1"/>
  <c r="Q182" i="5"/>
  <c r="R182" i="5" s="1"/>
  <c r="T182" i="5" s="1"/>
  <c r="Q150" i="5"/>
  <c r="R150" i="5" s="1"/>
  <c r="T150" i="5" s="1"/>
  <c r="Y134" i="5"/>
  <c r="I134" i="5"/>
  <c r="K134" i="5" s="1"/>
  <c r="G240" i="5"/>
  <c r="I240" i="5" s="1"/>
  <c r="K240" i="5" s="1"/>
  <c r="I221" i="5"/>
  <c r="K221" i="5" s="1"/>
  <c r="G224" i="5"/>
  <c r="I224" i="5" s="1"/>
  <c r="K224" i="5" s="1"/>
  <c r="G226" i="5"/>
  <c r="I226" i="5" s="1"/>
  <c r="K226" i="5" s="1"/>
  <c r="G238" i="5"/>
  <c r="I238" i="5" s="1"/>
  <c r="K238" i="5" s="1"/>
  <c r="G232" i="5"/>
  <c r="I232" i="5" s="1"/>
  <c r="K232" i="5" s="1"/>
  <c r="I220" i="5"/>
  <c r="K220" i="5" s="1"/>
  <c r="G225" i="5"/>
  <c r="I225" i="5" s="1"/>
  <c r="K225" i="5" s="1"/>
  <c r="Y143" i="5"/>
  <c r="I143" i="5"/>
  <c r="K143" i="5" s="1"/>
  <c r="I218" i="15"/>
  <c r="Q236" i="5"/>
  <c r="R236" i="5" s="1"/>
  <c r="T236" i="5" s="1"/>
  <c r="Q229" i="5"/>
  <c r="R229" i="5" s="1"/>
  <c r="T229" i="5" s="1"/>
  <c r="Q221" i="5"/>
  <c r="R221" i="5" s="1"/>
  <c r="T221" i="5" s="1"/>
  <c r="Q215" i="5"/>
  <c r="R215" i="5" s="1"/>
  <c r="T215" i="5" s="1"/>
  <c r="Q209" i="5"/>
  <c r="R209" i="5" s="1"/>
  <c r="T209" i="5" s="1"/>
  <c r="Q203" i="5"/>
  <c r="R203" i="5" s="1"/>
  <c r="T203" i="5" s="1"/>
  <c r="Q195" i="5"/>
  <c r="R195" i="5" s="1"/>
  <c r="T195" i="5" s="1"/>
  <c r="Q189" i="5"/>
  <c r="R189" i="5" s="1"/>
  <c r="T189" i="5" s="1"/>
  <c r="Q183" i="5"/>
  <c r="R183" i="5" s="1"/>
  <c r="T183" i="5" s="1"/>
  <c r="Q177" i="5"/>
  <c r="R177" i="5" s="1"/>
  <c r="T177" i="5" s="1"/>
  <c r="Q171" i="5"/>
  <c r="R171" i="5" s="1"/>
  <c r="T171" i="5" s="1"/>
  <c r="Q164" i="5"/>
  <c r="R164" i="5" s="1"/>
  <c r="T164" i="5" s="1"/>
  <c r="Q157" i="5"/>
  <c r="R157" i="5" s="1"/>
  <c r="T157" i="5" s="1"/>
  <c r="Q151" i="5"/>
  <c r="R151" i="5" s="1"/>
  <c r="T151" i="5" s="1"/>
  <c r="Q145" i="5"/>
  <c r="R145" i="5" s="1"/>
  <c r="T145" i="5" s="1"/>
  <c r="Q136" i="5"/>
  <c r="R136" i="5" s="1"/>
  <c r="T136" i="5" s="1"/>
  <c r="Q129" i="5"/>
  <c r="R129" i="5" s="1"/>
  <c r="T129" i="5" s="1"/>
  <c r="Q123" i="5"/>
  <c r="R123" i="5" s="1"/>
  <c r="T123" i="5" s="1"/>
  <c r="Q115" i="5"/>
  <c r="R115" i="5" s="1"/>
  <c r="T115" i="5" s="1"/>
  <c r="Q108" i="5"/>
  <c r="R108" i="5" s="1"/>
  <c r="T108" i="5" s="1"/>
  <c r="Q102" i="5"/>
  <c r="R102" i="5" s="1"/>
  <c r="T102" i="5" s="1"/>
  <c r="Q95" i="5"/>
  <c r="R95" i="5" s="1"/>
  <c r="T95" i="5" s="1"/>
  <c r="Q89" i="5"/>
  <c r="R89" i="5" s="1"/>
  <c r="T89" i="5" s="1"/>
  <c r="Q83" i="5"/>
  <c r="R83" i="5" s="1"/>
  <c r="T83" i="5" s="1"/>
  <c r="Q75" i="5"/>
  <c r="R75" i="5" s="1"/>
  <c r="T75" i="5" s="1"/>
  <c r="Q68" i="5"/>
  <c r="R68" i="5" s="1"/>
  <c r="T68" i="5" s="1"/>
  <c r="G164" i="5"/>
  <c r="I164" i="5" s="1"/>
  <c r="K164" i="5" s="1"/>
  <c r="R60" i="5"/>
  <c r="T60" i="5" s="1"/>
  <c r="R59" i="5"/>
  <c r="T59" i="5" s="1"/>
  <c r="R49" i="5"/>
  <c r="T49" i="5" s="1"/>
  <c r="R41" i="5"/>
  <c r="T41" i="5" s="1"/>
  <c r="R33" i="5"/>
  <c r="T33" i="5" s="1"/>
  <c r="R24" i="5"/>
  <c r="T24" i="5" s="1"/>
  <c r="R16" i="5"/>
  <c r="T16" i="5" s="1"/>
  <c r="R66" i="5"/>
  <c r="T66" i="5" s="1"/>
  <c r="R58" i="5"/>
  <c r="T58" i="5" s="1"/>
  <c r="R48" i="5"/>
  <c r="T48" i="5" s="1"/>
  <c r="R40" i="5"/>
  <c r="T40" i="5" s="1"/>
  <c r="R32" i="5"/>
  <c r="T32" i="5" s="1"/>
  <c r="R23" i="5"/>
  <c r="T23" i="5" s="1"/>
  <c r="R15" i="5"/>
  <c r="T15" i="5" s="1"/>
  <c r="R39" i="5"/>
  <c r="T39" i="5" s="1"/>
  <c r="R64" i="5"/>
  <c r="T64" i="5" s="1"/>
  <c r="R55" i="5"/>
  <c r="T55" i="5" s="1"/>
  <c r="R46" i="5"/>
  <c r="T46" i="5" s="1"/>
  <c r="R38" i="5"/>
  <c r="T38" i="5" s="1"/>
  <c r="R30" i="5"/>
  <c r="T30" i="5" s="1"/>
  <c r="R21" i="5"/>
  <c r="T21" i="5" s="1"/>
  <c r="R13" i="5"/>
  <c r="T13" i="5" s="1"/>
  <c r="R42" i="5"/>
  <c r="T42" i="5" s="1"/>
  <c r="R34" i="5"/>
  <c r="T34" i="5" s="1"/>
  <c r="R65" i="5"/>
  <c r="T65" i="5" s="1"/>
  <c r="R56" i="5"/>
  <c r="T56" i="5" s="1"/>
  <c r="R47" i="5"/>
  <c r="T47" i="5" s="1"/>
  <c r="R31" i="5"/>
  <c r="T31" i="5" s="1"/>
  <c r="R14" i="5"/>
  <c r="T14" i="5" s="1"/>
  <c r="R63" i="5"/>
  <c r="T63" i="5" s="1"/>
  <c r="R54" i="5"/>
  <c r="T54" i="5" s="1"/>
  <c r="R45" i="5"/>
  <c r="T45" i="5" s="1"/>
  <c r="R37" i="5"/>
  <c r="T37" i="5" s="1"/>
  <c r="R29" i="5"/>
  <c r="T29" i="5" s="1"/>
  <c r="R20" i="5"/>
  <c r="T20" i="5" s="1"/>
  <c r="R12" i="5"/>
  <c r="T12" i="5" s="1"/>
  <c r="R50" i="5"/>
  <c r="T50" i="5" s="1"/>
  <c r="R17" i="5"/>
  <c r="T17" i="5" s="1"/>
  <c r="R22" i="5"/>
  <c r="T22" i="5" s="1"/>
  <c r="R62" i="5"/>
  <c r="T62" i="5" s="1"/>
  <c r="R53" i="5"/>
  <c r="T53" i="5" s="1"/>
  <c r="R44" i="5"/>
  <c r="T44" i="5" s="1"/>
  <c r="R36" i="5"/>
  <c r="T36" i="5" s="1"/>
  <c r="R28" i="5"/>
  <c r="T28" i="5" s="1"/>
  <c r="R19" i="5"/>
  <c r="T19" i="5" s="1"/>
  <c r="R25" i="5"/>
  <c r="T25" i="5" s="1"/>
  <c r="R61" i="5"/>
  <c r="T61" i="5" s="1"/>
  <c r="R51" i="5"/>
  <c r="T51" i="5" s="1"/>
  <c r="R43" i="5"/>
  <c r="T43" i="5" s="1"/>
  <c r="R35" i="5"/>
  <c r="T35" i="5" s="1"/>
  <c r="R27" i="5"/>
  <c r="T27" i="5" s="1"/>
  <c r="R18" i="5"/>
  <c r="T18" i="5" s="1"/>
  <c r="Y200" i="5"/>
  <c r="I200" i="5"/>
  <c r="K200" i="5" s="1"/>
  <c r="Y176" i="5"/>
  <c r="I176" i="5"/>
  <c r="K176" i="5" s="1"/>
  <c r="Y148" i="5"/>
  <c r="I148" i="5"/>
  <c r="K148" i="5" s="1"/>
  <c r="Y76" i="5"/>
  <c r="I76" i="5"/>
  <c r="K76" i="5" s="1"/>
  <c r="I49" i="5"/>
  <c r="K49" i="5" s="1"/>
  <c r="Y49" i="5"/>
  <c r="I41" i="5"/>
  <c r="K41" i="5" s="1"/>
  <c r="Y41" i="5"/>
  <c r="Y16" i="5"/>
  <c r="I16" i="5"/>
  <c r="K16" i="5" s="1"/>
  <c r="Y128" i="5"/>
  <c r="I128" i="5"/>
  <c r="K128" i="5" s="1"/>
  <c r="Y84" i="5"/>
  <c r="I84" i="5"/>
  <c r="K84" i="5" s="1"/>
  <c r="Y40" i="5"/>
  <c r="I40" i="5"/>
  <c r="K40" i="5" s="1"/>
  <c r="Y23" i="5"/>
  <c r="I23" i="5"/>
  <c r="K23" i="5" s="1"/>
  <c r="Y222" i="5"/>
  <c r="I222" i="5"/>
  <c r="K222" i="5" s="1"/>
  <c r="Y210" i="5"/>
  <c r="I210" i="5"/>
  <c r="K210" i="5" s="1"/>
  <c r="Y194" i="5"/>
  <c r="I194" i="5"/>
  <c r="K194" i="5" s="1"/>
  <c r="Y186" i="5"/>
  <c r="I186" i="5"/>
  <c r="K186" i="5" s="1"/>
  <c r="Y158" i="5"/>
  <c r="I158" i="5"/>
  <c r="K158" i="5" s="1"/>
  <c r="I150" i="5"/>
  <c r="K150" i="5" s="1"/>
  <c r="I142" i="5"/>
  <c r="K142" i="5" s="1"/>
  <c r="Y142" i="5"/>
  <c r="Y131" i="5"/>
  <c r="I131" i="5"/>
  <c r="K131" i="5" s="1"/>
  <c r="Y123" i="5"/>
  <c r="I123" i="5"/>
  <c r="K123" i="5" s="1"/>
  <c r="I113" i="5"/>
  <c r="K113" i="5" s="1"/>
  <c r="Y113" i="5"/>
  <c r="Y217" i="5"/>
  <c r="I217" i="5"/>
  <c r="K217" i="5" s="1"/>
  <c r="Y209" i="5"/>
  <c r="I209" i="5"/>
  <c r="K209" i="5" s="1"/>
  <c r="Y201" i="5"/>
  <c r="I201" i="5"/>
  <c r="K201" i="5" s="1"/>
  <c r="Y193" i="5"/>
  <c r="I193" i="5"/>
  <c r="K193" i="5" s="1"/>
  <c r="Y185" i="5"/>
  <c r="I185" i="5"/>
  <c r="K185" i="5" s="1"/>
  <c r="Y149" i="5"/>
  <c r="I149" i="5"/>
  <c r="K149" i="5" s="1"/>
  <c r="Y141" i="5"/>
  <c r="I141" i="5"/>
  <c r="K141" i="5" s="1"/>
  <c r="Y130" i="5"/>
  <c r="I130" i="5"/>
  <c r="K130" i="5" s="1"/>
  <c r="I122" i="5"/>
  <c r="K122" i="5" s="1"/>
  <c r="Y112" i="5"/>
  <c r="I112" i="5"/>
  <c r="K112" i="5" s="1"/>
  <c r="I103" i="5"/>
  <c r="K103" i="5" s="1"/>
  <c r="Y103" i="5"/>
  <c r="Y94" i="5"/>
  <c r="I94" i="5"/>
  <c r="K94" i="5" s="1"/>
  <c r="I86" i="5"/>
  <c r="K86" i="5" s="1"/>
  <c r="Y86" i="5"/>
  <c r="Y77" i="5"/>
  <c r="I77" i="5"/>
  <c r="K77" i="5" s="1"/>
  <c r="I68" i="5"/>
  <c r="K68" i="5" s="1"/>
  <c r="Y68" i="5"/>
  <c r="Y60" i="5"/>
  <c r="I60" i="5"/>
  <c r="K60" i="5" s="1"/>
  <c r="Y50" i="5"/>
  <c r="I50" i="5"/>
  <c r="K50" i="5" s="1"/>
  <c r="I42" i="5"/>
  <c r="K42" i="5" s="1"/>
  <c r="Y42" i="5"/>
  <c r="Y34" i="5"/>
  <c r="I34" i="5"/>
  <c r="K34" i="5" s="1"/>
  <c r="Y25" i="5"/>
  <c r="I25" i="5"/>
  <c r="K25" i="5" s="1"/>
  <c r="Y17" i="5"/>
  <c r="I17" i="5"/>
  <c r="K17" i="5" s="1"/>
  <c r="I74" i="5"/>
  <c r="K74" i="5" s="1"/>
  <c r="Y74" i="5"/>
  <c r="Y56" i="5"/>
  <c r="I56" i="5"/>
  <c r="K56" i="5" s="1"/>
  <c r="Y47" i="5"/>
  <c r="I47" i="5"/>
  <c r="K47" i="5" s="1"/>
  <c r="Y39" i="5"/>
  <c r="I39" i="5"/>
  <c r="K39" i="5" s="1"/>
  <c r="I31" i="5"/>
  <c r="K31" i="5" s="1"/>
  <c r="Y31" i="5"/>
  <c r="Y22" i="5"/>
  <c r="I22" i="5"/>
  <c r="K22" i="5" s="1"/>
  <c r="Y14" i="5"/>
  <c r="I14" i="5"/>
  <c r="K14" i="5" s="1"/>
  <c r="Y109" i="5"/>
  <c r="I109" i="5"/>
  <c r="K109" i="5" s="1"/>
  <c r="Y100" i="5"/>
  <c r="I100" i="5"/>
  <c r="K100" i="5" s="1"/>
  <c r="Y91" i="5"/>
  <c r="I91" i="5"/>
  <c r="K91" i="5" s="1"/>
  <c r="I83" i="5"/>
  <c r="K83" i="5" s="1"/>
  <c r="Y83" i="5"/>
  <c r="Y213" i="5"/>
  <c r="I213" i="5"/>
  <c r="K213" i="5" s="1"/>
  <c r="Y189" i="5"/>
  <c r="I189" i="5"/>
  <c r="K189" i="5" s="1"/>
  <c r="I170" i="5"/>
  <c r="K170" i="5" s="1"/>
  <c r="Y170" i="5"/>
  <c r="Y161" i="5"/>
  <c r="I161" i="5"/>
  <c r="K161" i="5" s="1"/>
  <c r="Y153" i="5"/>
  <c r="I153" i="5"/>
  <c r="K153" i="5" s="1"/>
  <c r="Y126" i="5"/>
  <c r="I126" i="5"/>
  <c r="K126" i="5" s="1"/>
  <c r="Y117" i="5"/>
  <c r="I117" i="5"/>
  <c r="K117" i="5" s="1"/>
  <c r="Y107" i="5"/>
  <c r="I107" i="5"/>
  <c r="K107" i="5" s="1"/>
  <c r="Y99" i="5"/>
  <c r="I99" i="5"/>
  <c r="K99" i="5" s="1"/>
  <c r="Y90" i="5"/>
  <c r="I90" i="5"/>
  <c r="K90" i="5" s="1"/>
  <c r="Y82" i="5"/>
  <c r="I82" i="5"/>
  <c r="K82" i="5" s="1"/>
  <c r="I73" i="5"/>
  <c r="K73" i="5" s="1"/>
  <c r="Y73" i="5"/>
  <c r="Y64" i="5"/>
  <c r="I64" i="5"/>
  <c r="K64" i="5" s="1"/>
  <c r="Y55" i="5"/>
  <c r="I55" i="5"/>
  <c r="K55" i="5" s="1"/>
  <c r="Y46" i="5"/>
  <c r="I46" i="5"/>
  <c r="K46" i="5" s="1"/>
  <c r="I38" i="5"/>
  <c r="K38" i="5" s="1"/>
  <c r="Y38" i="5"/>
  <c r="I30" i="5"/>
  <c r="K30" i="5" s="1"/>
  <c r="Y30" i="5"/>
  <c r="Y21" i="5"/>
  <c r="I21" i="5"/>
  <c r="K21" i="5" s="1"/>
  <c r="Y13" i="5"/>
  <c r="I13" i="5"/>
  <c r="K13" i="5" s="1"/>
  <c r="Y216" i="5"/>
  <c r="I216" i="5"/>
  <c r="K216" i="5" s="1"/>
  <c r="Y192" i="5"/>
  <c r="I192" i="5"/>
  <c r="K192" i="5" s="1"/>
  <c r="I139" i="5"/>
  <c r="K139" i="5" s="1"/>
  <c r="Y139" i="5"/>
  <c r="Y111" i="5"/>
  <c r="I111" i="5"/>
  <c r="K111" i="5" s="1"/>
  <c r="Y93" i="5"/>
  <c r="I93" i="5"/>
  <c r="K93" i="5" s="1"/>
  <c r="I59" i="5"/>
  <c r="K59" i="5" s="1"/>
  <c r="Y59" i="5"/>
  <c r="Y215" i="5"/>
  <c r="I215" i="5"/>
  <c r="K215" i="5" s="1"/>
  <c r="Y191" i="5"/>
  <c r="I191" i="5"/>
  <c r="K191" i="5" s="1"/>
  <c r="Y32" i="5"/>
  <c r="I32" i="5"/>
  <c r="K32" i="5" s="1"/>
  <c r="Y165" i="5"/>
  <c r="I165" i="5"/>
  <c r="K165" i="5" s="1"/>
  <c r="Y137" i="5"/>
  <c r="I137" i="5"/>
  <c r="K137" i="5" s="1"/>
  <c r="Y127" i="5"/>
  <c r="I127" i="5"/>
  <c r="K127" i="5" s="1"/>
  <c r="Y118" i="5"/>
  <c r="I118" i="5"/>
  <c r="K118" i="5" s="1"/>
  <c r="Y212" i="5"/>
  <c r="I212" i="5"/>
  <c r="K212" i="5" s="1"/>
  <c r="Y205" i="5"/>
  <c r="I205" i="5"/>
  <c r="K205" i="5" s="1"/>
  <c r="Y188" i="5"/>
  <c r="I188" i="5"/>
  <c r="K188" i="5" s="1"/>
  <c r="Y180" i="5"/>
  <c r="I180" i="5"/>
  <c r="K180" i="5" s="1"/>
  <c r="Y169" i="5"/>
  <c r="I169" i="5"/>
  <c r="K169" i="5" s="1"/>
  <c r="Y160" i="5"/>
  <c r="I160" i="5"/>
  <c r="K160" i="5" s="1"/>
  <c r="Y152" i="5"/>
  <c r="I152" i="5"/>
  <c r="K152" i="5" s="1"/>
  <c r="Y144" i="5"/>
  <c r="I144" i="5"/>
  <c r="K144" i="5" s="1"/>
  <c r="Y135" i="5"/>
  <c r="I135" i="5"/>
  <c r="K135" i="5" s="1"/>
  <c r="I125" i="5"/>
  <c r="K125" i="5" s="1"/>
  <c r="Y125" i="5"/>
  <c r="I116" i="5"/>
  <c r="K116" i="5" s="1"/>
  <c r="Y116" i="5"/>
  <c r="Y106" i="5"/>
  <c r="I106" i="5"/>
  <c r="K106" i="5" s="1"/>
  <c r="Y98" i="5"/>
  <c r="I98" i="5"/>
  <c r="K98" i="5" s="1"/>
  <c r="I89" i="5"/>
  <c r="K89" i="5" s="1"/>
  <c r="Y89" i="5"/>
  <c r="Y81" i="5"/>
  <c r="I81" i="5"/>
  <c r="K81" i="5" s="1"/>
  <c r="Y71" i="5"/>
  <c r="I71" i="5"/>
  <c r="K71" i="5" s="1"/>
  <c r="Y63" i="5"/>
  <c r="I63" i="5"/>
  <c r="K63" i="5" s="1"/>
  <c r="Y54" i="5"/>
  <c r="I54" i="5"/>
  <c r="K54" i="5" s="1"/>
  <c r="Y45" i="5"/>
  <c r="I45" i="5"/>
  <c r="K45" i="5" s="1"/>
  <c r="Y37" i="5"/>
  <c r="I37" i="5"/>
  <c r="K37" i="5" s="1"/>
  <c r="Y29" i="5"/>
  <c r="I29" i="5"/>
  <c r="K29" i="5" s="1"/>
  <c r="Y20" i="5"/>
  <c r="I20" i="5"/>
  <c r="K20" i="5" s="1"/>
  <c r="G12" i="5"/>
  <c r="Y129" i="5"/>
  <c r="I129" i="5"/>
  <c r="K129" i="5" s="1"/>
  <c r="I85" i="5"/>
  <c r="K85" i="5" s="1"/>
  <c r="Y85" i="5"/>
  <c r="Y67" i="5"/>
  <c r="I67" i="5"/>
  <c r="K67" i="5" s="1"/>
  <c r="I199" i="5"/>
  <c r="K199" i="5" s="1"/>
  <c r="Y199" i="5"/>
  <c r="Y172" i="5"/>
  <c r="I172" i="5"/>
  <c r="K172" i="5" s="1"/>
  <c r="Y163" i="5"/>
  <c r="I163" i="5"/>
  <c r="K163" i="5" s="1"/>
  <c r="Y138" i="5"/>
  <c r="I138" i="5"/>
  <c r="K138" i="5" s="1"/>
  <c r="Y119" i="5"/>
  <c r="I119" i="5"/>
  <c r="K119" i="5" s="1"/>
  <c r="Y110" i="5"/>
  <c r="I110" i="5"/>
  <c r="K110" i="5" s="1"/>
  <c r="Y101" i="5"/>
  <c r="I101" i="5"/>
  <c r="K101" i="5" s="1"/>
  <c r="Y75" i="5"/>
  <c r="I75" i="5"/>
  <c r="K75" i="5" s="1"/>
  <c r="Y58" i="5"/>
  <c r="I58" i="5"/>
  <c r="K58" i="5" s="1"/>
  <c r="Y48" i="5"/>
  <c r="I48" i="5"/>
  <c r="K48" i="5" s="1"/>
  <c r="Y171" i="5"/>
  <c r="I171" i="5"/>
  <c r="K171" i="5" s="1"/>
  <c r="Y219" i="5"/>
  <c r="I219" i="5"/>
  <c r="K219" i="5" s="1"/>
  <c r="Y211" i="5"/>
  <c r="I211" i="5"/>
  <c r="K211" i="5" s="1"/>
  <c r="Y203" i="5"/>
  <c r="I203" i="5"/>
  <c r="K203" i="5" s="1"/>
  <c r="I187" i="5"/>
  <c r="K187" i="5" s="1"/>
  <c r="Y187" i="5"/>
  <c r="Y179" i="5"/>
  <c r="I179" i="5"/>
  <c r="K179" i="5" s="1"/>
  <c r="Y167" i="5"/>
  <c r="I167" i="5"/>
  <c r="K167" i="5" s="1"/>
  <c r="Y159" i="5"/>
  <c r="I159" i="5"/>
  <c r="K159" i="5" s="1"/>
  <c r="Y151" i="5"/>
  <c r="I151" i="5"/>
  <c r="K151" i="5" s="1"/>
  <c r="Y145" i="5"/>
  <c r="I145" i="5"/>
  <c r="K145" i="5" s="1"/>
  <c r="I133" i="5"/>
  <c r="K133" i="5" s="1"/>
  <c r="Y133" i="5"/>
  <c r="Y115" i="5"/>
  <c r="I115" i="5"/>
  <c r="K115" i="5" s="1"/>
  <c r="Y105" i="5"/>
  <c r="I105" i="5"/>
  <c r="K105" i="5" s="1"/>
  <c r="Y97" i="5"/>
  <c r="I97" i="5"/>
  <c r="K97" i="5" s="1"/>
  <c r="I88" i="5"/>
  <c r="K88" i="5" s="1"/>
  <c r="Y88" i="5"/>
  <c r="Y79" i="5"/>
  <c r="I79" i="5"/>
  <c r="K79" i="5" s="1"/>
  <c r="Y70" i="5"/>
  <c r="I70" i="5"/>
  <c r="K70" i="5" s="1"/>
  <c r="I62" i="5"/>
  <c r="K62" i="5" s="1"/>
  <c r="Y62" i="5"/>
  <c r="Y53" i="5"/>
  <c r="I53" i="5"/>
  <c r="K53" i="5" s="1"/>
  <c r="Y44" i="5"/>
  <c r="I44" i="5"/>
  <c r="K44" i="5" s="1"/>
  <c r="Y36" i="5"/>
  <c r="I36" i="5"/>
  <c r="K36" i="5" s="1"/>
  <c r="Y28" i="5"/>
  <c r="I28" i="5"/>
  <c r="K28" i="5" s="1"/>
  <c r="I19" i="5"/>
  <c r="K19" i="5" s="1"/>
  <c r="Y19" i="5"/>
  <c r="Q11" i="5"/>
  <c r="R11" i="5" s="1"/>
  <c r="T11" i="5" s="1"/>
  <c r="Y156" i="5"/>
  <c r="I156" i="5"/>
  <c r="K156" i="5" s="1"/>
  <c r="Y121" i="5"/>
  <c r="I121" i="5"/>
  <c r="K121" i="5" s="1"/>
  <c r="Y102" i="5"/>
  <c r="I102" i="5"/>
  <c r="K102" i="5" s="1"/>
  <c r="Y33" i="5"/>
  <c r="I33" i="5"/>
  <c r="K33" i="5" s="1"/>
  <c r="Y24" i="5"/>
  <c r="I24" i="5"/>
  <c r="K24" i="5" s="1"/>
  <c r="Y207" i="5"/>
  <c r="I207" i="5"/>
  <c r="K207" i="5" s="1"/>
  <c r="Y92" i="5"/>
  <c r="I92" i="5"/>
  <c r="K92" i="5" s="1"/>
  <c r="Y66" i="5"/>
  <c r="I66" i="5"/>
  <c r="K66" i="5" s="1"/>
  <c r="Y15" i="5"/>
  <c r="I15" i="5"/>
  <c r="K15" i="5" s="1"/>
  <c r="Y214" i="5"/>
  <c r="I214" i="5"/>
  <c r="K214" i="5" s="1"/>
  <c r="Y190" i="5"/>
  <c r="I190" i="5"/>
  <c r="K190" i="5" s="1"/>
  <c r="Y218" i="5"/>
  <c r="I218" i="5"/>
  <c r="K218" i="5" s="1"/>
  <c r="Y202" i="5"/>
  <c r="I202" i="5"/>
  <c r="K202" i="5" s="1"/>
  <c r="Y166" i="5"/>
  <c r="I166" i="5"/>
  <c r="K166" i="5" s="1"/>
  <c r="Y95" i="5"/>
  <c r="I95" i="5"/>
  <c r="K95" i="5" s="1"/>
  <c r="Y87" i="5"/>
  <c r="I87" i="5"/>
  <c r="K87" i="5" s="1"/>
  <c r="Y78" i="5"/>
  <c r="I78" i="5"/>
  <c r="K78" i="5" s="1"/>
  <c r="Y69" i="5"/>
  <c r="I69" i="5"/>
  <c r="K69" i="5" s="1"/>
  <c r="Y43" i="5"/>
  <c r="I43" i="5"/>
  <c r="K43" i="5" s="1"/>
  <c r="Y35" i="5"/>
  <c r="I35" i="5"/>
  <c r="K35" i="5" s="1"/>
  <c r="Y27" i="5"/>
  <c r="I27" i="5"/>
  <c r="K27" i="5" s="1"/>
  <c r="Y18" i="5"/>
  <c r="I18" i="5"/>
  <c r="K18" i="5" s="1"/>
  <c r="I124" i="5" l="1"/>
  <c r="K124" i="5" s="1"/>
  <c r="T244" i="5"/>
  <c r="Y206" i="5"/>
  <c r="I157" i="5"/>
  <c r="K157" i="5" s="1"/>
  <c r="Y208" i="5"/>
  <c r="Y147" i="5"/>
  <c r="I182" i="5"/>
  <c r="K182" i="5" s="1"/>
  <c r="I196" i="5"/>
  <c r="K196" i="5" s="1"/>
  <c r="I184" i="5"/>
  <c r="K184" i="5" s="1"/>
  <c r="Y198" i="5"/>
  <c r="Y146" i="5"/>
  <c r="I146" i="5"/>
  <c r="K146" i="5" s="1"/>
  <c r="Y164" i="5"/>
  <c r="G244" i="5"/>
  <c r="O244" i="5"/>
  <c r="Q244" i="5"/>
  <c r="XEY198" i="5"/>
  <c r="I174" i="5"/>
  <c r="K174" i="5" s="1"/>
  <c r="Y174" i="5"/>
  <c r="Y178" i="5"/>
  <c r="I178" i="5"/>
  <c r="K178" i="5" s="1"/>
  <c r="Y12" i="5"/>
  <c r="I12" i="5"/>
  <c r="K12" i="5" s="1"/>
  <c r="Y177" i="5"/>
  <c r="I177" i="5"/>
  <c r="K177" i="5" s="1"/>
  <c r="Y175" i="5"/>
  <c r="I175" i="5"/>
  <c r="K175" i="5" s="1"/>
  <c r="R244" i="5"/>
  <c r="K244" i="5" l="1"/>
  <c r="I244" i="5"/>
  <c r="E10" i="11"/>
  <c r="I10" i="11" s="1"/>
  <c r="E9" i="11"/>
  <c r="I9" i="11" s="1"/>
  <c r="Q9" i="2" l="1"/>
  <c r="S9" i="2" l="1"/>
  <c r="S97" i="18" l="1"/>
  <c r="M97" i="18" l="1"/>
  <c r="A3" i="5"/>
  <c r="S23" i="14"/>
  <c r="S30" i="14"/>
  <c r="S88" i="14"/>
  <c r="S93" i="14"/>
  <c r="S113" i="14"/>
  <c r="S122" i="14"/>
  <c r="S134" i="14"/>
  <c r="S16" i="14"/>
  <c r="S17" i="14"/>
  <c r="S18" i="14"/>
  <c r="S19" i="14"/>
  <c r="S20" i="14"/>
  <c r="S21" i="14"/>
  <c r="S22" i="14"/>
  <c r="S24" i="14"/>
  <c r="S25" i="14"/>
  <c r="S26" i="14"/>
  <c r="S27" i="14"/>
  <c r="S28" i="14"/>
  <c r="S29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9" i="14"/>
  <c r="S90" i="14"/>
  <c r="S91" i="14"/>
  <c r="S92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4" i="14"/>
  <c r="S115" i="14"/>
  <c r="S116" i="14"/>
  <c r="S117" i="14"/>
  <c r="S118" i="14"/>
  <c r="S119" i="14"/>
  <c r="S120" i="14"/>
  <c r="S121" i="14"/>
  <c r="S123" i="14"/>
  <c r="S124" i="14"/>
  <c r="S125" i="14"/>
  <c r="S126" i="14"/>
  <c r="S127" i="14"/>
  <c r="S128" i="14"/>
  <c r="S129" i="14"/>
  <c r="S130" i="14"/>
  <c r="S131" i="14"/>
  <c r="S132" i="14"/>
  <c r="S133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O98" i="18"/>
  <c r="A3" i="18"/>
  <c r="A3" i="17"/>
  <c r="K98" i="18" l="1"/>
  <c r="S7" i="14"/>
  <c r="S11" i="14"/>
  <c r="S10" i="14"/>
  <c r="S8" i="14"/>
  <c r="S12" i="14"/>
  <c r="S9" i="14"/>
  <c r="S15" i="14"/>
  <c r="S14" i="14"/>
  <c r="S13" i="14"/>
  <c r="I98" i="18"/>
  <c r="Q11" i="2" l="1"/>
  <c r="Q10" i="2"/>
  <c r="C6" i="15" l="1"/>
  <c r="M98" i="18" l="1"/>
  <c r="I10" i="6" l="1"/>
  <c r="E5" i="11" l="1"/>
  <c r="K6" i="15" l="1"/>
  <c r="A3" i="14"/>
  <c r="A3" i="15"/>
  <c r="Q10" i="6" l="1"/>
  <c r="Q11" i="6" s="1"/>
  <c r="E8" i="11" s="1"/>
  <c r="O11" i="6"/>
  <c r="E7" i="11" l="1"/>
  <c r="E11" i="11" s="1"/>
  <c r="A3" i="2"/>
  <c r="I7" i="11" l="1"/>
  <c r="I11" i="11" s="1"/>
  <c r="G7" i="11"/>
  <c r="M11" i="6"/>
  <c r="C6" i="6"/>
  <c r="G9" i="11" l="1"/>
  <c r="G10" i="11"/>
  <c r="G8" i="11"/>
  <c r="XEH218" i="15"/>
  <c r="G11" i="11" l="1"/>
  <c r="AG9" i="17"/>
  <c r="AE10" i="17" l="1"/>
  <c r="AC10" i="17"/>
  <c r="W10" i="17"/>
  <c r="T10" i="17"/>
  <c r="O10" i="17"/>
  <c r="Q10" i="17"/>
  <c r="C11" i="6" l="1"/>
  <c r="E11" i="6" l="1"/>
  <c r="G11" i="6"/>
  <c r="AG10" i="17" l="1"/>
  <c r="I11" i="6" l="1"/>
  <c r="P10" i="13" l="1"/>
  <c r="D11" i="6" l="1"/>
  <c r="F11" i="6"/>
  <c r="H11" i="6"/>
  <c r="J11" i="6"/>
  <c r="A3" i="8" l="1"/>
  <c r="A3" i="7"/>
  <c r="A3" i="6"/>
  <c r="A3" i="13"/>
  <c r="A3" i="11" l="1"/>
  <c r="S98" i="18" l="1"/>
  <c r="Q98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2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<sst xmlns="http://schemas.openxmlformats.org/spreadsheetml/2006/main" count="1528" uniqueCount="593">
  <si>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</si>
  <si>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</si>
  <si>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</si>
  <si>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</si>
  <si>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</si>
  <si>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</si>
  <si>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</si>
  <si>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</si>
  <si>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</si>
  <si>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</si>
  <si>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</si>
  <si>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</si>
  <si>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</si>
  <si>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</si>
  <si>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</si>
  <si>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</si>
  <si>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</si>
  <si>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</si>
  <si>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</si>
  <si>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</si>
  <si>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</si>
  <si>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</si>
  <si>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</si>
  <si>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</si>
  <si>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</si>
  <si>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</si>
  <si>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</si>
  <si>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</si>
  <si>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</si>
  <si>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</si>
  <si>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</si>
  <si>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</si>
  <si>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</si>
  <si>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</si>
  <si>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</si>
  <si>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</si>
  <si>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</si>
  <si>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</si>
  <si>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</si>
  <si>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</si>
  <si>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</si>
  <si>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</si>
  <si>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</si>
  <si>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</si>
  <si>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</si>
  <si>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</si>
  <si>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</si>
  <si>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</si>
  <si>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</si>
  <si>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</si>
  <si>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</si>
  <si>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</si>
  <si>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</si>
  <si>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</si>
  <si>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</si>
  <si>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</si>
  <si>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</si>
  <si>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</si>
  <si>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</si>
  <si>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</si>
  <si>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</si>
  <si>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</si>
  <si>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</si>
  <si>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</si>
  <si>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</si>
  <si>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</si>
  <si>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</si>
  <si>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</si>
  <si>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</si>
  <si>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</si>
  <si>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</si>
  <si>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</si>
  <si>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</si>
  <si>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</si>
  <si>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</si>
  <si>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</si>
  <si>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</si>
  <si>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</si>
  <si>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</si>
  <si>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</si>
  <si>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</si>
  <si>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</si>
  <si>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</si>
  <si>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</si>
  <si>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</si>
  <si>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</si>
  <si>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</si>
  <si>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</si>
  <si>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</si>
  <si>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</si>
  <si>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</si>
  <si>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</si>
  <si>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</si>
  <si>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</si>
  <si>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</si>
  <si>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</si>
  <si>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</si>
  <si>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</si>
  <si>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</si>
  <si>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</si>
  <si>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</si>
  <si>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</si>
  <si>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</si>
  <si>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</si>
  <si>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</si>
  <si>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</si>
  <si>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</si>
  <si>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</si>
  <si>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</si>
  <si>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</si>
  <si>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</si>
  <si>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</si>
  <si>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</si>
  <si>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</si>
  <si>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</si>
  <si>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</si>
  <si>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</si>
  <si>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</si>
  <si>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</si>
  <si>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</si>
  <si>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</si>
  <si>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</si>
  <si>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</si>
  <si>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</si>
  <si>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</si>
  <si>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</si>
  <si>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</si>
  <si>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</si>
  <si>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</si>
  <si>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</si>
  <si>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</si>
  <si>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</si>
  <si>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</si>
  <si>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</si>
  <si>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</si>
  <si>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</si>
  <si>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</si>
  <si>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</si>
  <si>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</si>
  <si>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</si>
  <si>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</si>
  <si>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</si>
  <si>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</si>
  <si>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</si>
  <si>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</si>
  <si>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</si>
  <si>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</si>
  <si>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</si>
  <si>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</si>
  <si>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</si>
  <si>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</si>
  <si>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</si>
  <si>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</si>
  <si>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</si>
  <si>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</si>
  <si>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</si>
  <si>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</si>
  <si>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</si>
  <si>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</si>
  <si>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</si>
  <si>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</si>
  <si>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</si>
  <si>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</si>
  <si>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</si>
  <si>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</si>
  <si>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</si>
  <si>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</si>
  <si>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</si>
  <si>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</si>
  <si>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</si>
  <si>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</si>
  <si>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</si>
  <si>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</si>
  <si>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</si>
  <si>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</si>
  <si>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</si>
  <si>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</si>
  <si>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</si>
  <si>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</si>
  <si>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</si>
  <si>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</si>
  <si>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</si>
  <si>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</si>
  <si>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</si>
  <si>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</si>
  <si>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</si>
  <si>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</si>
  <si>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</si>
  <si>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</si>
  <si>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</si>
  <si>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</si>
  <si>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</si>
  <si>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</si>
  <si>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</si>
  <si>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</si>
  <si>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</si>
  <si>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</si>
  <si>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</si>
  <si>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</si>
  <si>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</si>
  <si>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</si>
  <si>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</si>
  <si>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</si>
  <si>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</si>
  <si>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</si>
  <si>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</si>
  <si>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</si>
  <si>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</si>
  <si>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</si>
  <si>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</si>
  <si>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</si>
  <si>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</si>
  <si>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</si>
  <si>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</si>
  <si>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</si>
  <si>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</si>
  <si>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</si>
  <si>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</si>
  <si>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</si>
  <si>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</si>
  <si>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</si>
  <si>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</si>
  <si>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</si>
  <si>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</si>
  <si>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</si>
  <si>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</si>
  <si>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</si>
  <si>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</si>
  <si>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</si>
  <si>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</si>
  <si>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</si>
  <si>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</si>
  <si>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</si>
  <si>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</si>
  <si>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سر. نفت و گاز تامین (حق تقدم) (تاپیکوح)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</si>
  <si>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</si>
  <si>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</si>
  <si>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</si>
  <si>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</si>
  <si>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</si>
  <si>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اسنادخزانه-م3بودجه00-030418 (اخزا003)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</si>
  <si>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</si>
  <si>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</si>
  <si>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</si>
  <si>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</si>
  <si>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</si>
  <si>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</si>
  <si>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</si>
  <si>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</si>
  <si>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</si>
  <si>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</si>
  <si>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</si>
  <si>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</si>
  <si>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</si>
  <si>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</si>
  <si>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</si>
  <si>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</si>
  <si>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</si>
  <si>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</si>
  <si>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</si>
  <si>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</si>
  <si>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</si>
  <si>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</si>
  <si>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</si>
  <si>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</si>
  <si>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</si>
  <si>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</si>
  <si>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</si>
  <si>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</si>
  <si>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</si>
  <si>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</si>
  <si>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</si>
  <si>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</si>
  <si>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</si>
  <si>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</si>
  <si>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</si>
  <si>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</si>
  <si>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</si>
  <si>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</si>
  <si>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</si>
  <si>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</si>
  <si>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</si>
  <si>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</si>
  <si>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</si>
  <si>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</si>
  <si>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</si>
  <si>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</si>
  <si>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سر. صبا تامین (صبا)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</si>
  <si>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</si>
  <si>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</si>
  <si>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</si>
  <si>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</si>
  <si>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</si>
  <si>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</si>
  <si>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</si>
  <si>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</si>
  <si>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</si>
  <si>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</si>
  <si>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</si>
  <si>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</si>
  <si>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</si>
  <si>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</si>
  <si>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</si>
  <si>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</si>
  <si>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</si>
  <si>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</si>
  <si>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</si>
  <si>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</si>
  <si>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</si>
  <si>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</si>
  <si>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</si>
  <si>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</si>
  <si>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</si>
  <si>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</si>
  <si>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</si>
  <si>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</si>
  <si>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</si>
  <si>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</si>
  <si>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</si>
  <si>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</si>
  <si>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</si>
  <si>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</si>
  <si>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</si>
  <si>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</si>
  <si>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</si>
  <si>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</si>
  <si>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</si>
  <si>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</si>
  <si>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</si>
  <si>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</si>
  <si>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</si>
  <si>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</si>
  <si>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</si>
  <si>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</si>
  <si>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</si>
  <si>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</si>
  <si>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</si>
  <si>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</si>
  <si>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</si>
  <si>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</si>
  <si>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</si>
  <si>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</si>
  <si>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</si>
  <si>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</si>
  <si>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</si>
  <si>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</si>
  <si>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18,200</t>
  </si>
  <si>
    <t>1402/05/24</t>
  </si>
  <si>
    <t>1402/03/24</t>
  </si>
  <si>
    <t>1402/05/11</t>
  </si>
  <si>
    <t>(-1)</t>
  </si>
  <si>
    <t>1402/06/31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</si>
  <si>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</si>
  <si>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</si>
  <si>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</si>
  <si>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</si>
  <si>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</si>
  <si>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</si>
  <si>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</si>
  <si>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</si>
  <si>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</si>
  <si>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</si>
  <si>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</si>
  <si>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</si>
  <si>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10,650</t>
  </si>
  <si>
    <t>5,370</t>
  </si>
  <si>
    <t>3,897</t>
  </si>
  <si>
    <t>5,250</t>
  </si>
  <si>
    <t>7,600</t>
  </si>
  <si>
    <t>15,430</t>
  </si>
  <si>
    <t>11,290</t>
  </si>
  <si>
    <t>1402/06/19</t>
  </si>
  <si>
    <t>1402/06/22</t>
  </si>
  <si>
    <t>1402/06/05</t>
  </si>
  <si>
    <t>1402/06/06</t>
  </si>
  <si>
    <t>1402/06/13</t>
  </si>
  <si>
    <t>برای ماه منتهی به 1402/07/30</t>
  </si>
  <si>
    <t>1402/07/30</t>
  </si>
  <si>
    <t>منتهی به 1402/07/30</t>
  </si>
  <si>
    <t>طی مهر ماه</t>
  </si>
  <si>
    <t>از ابتدای سال مالی تا پایان  مهر ماه</t>
  </si>
  <si>
    <t>طی  مهر ماه</t>
  </si>
  <si>
    <t>از ابتدای سال مالی تا پایان مهر ماه</t>
  </si>
  <si>
    <t>از ابتدای سال مالی تا پایان مهر  ماه</t>
  </si>
  <si>
    <t>کشاورزی و دامپروری بینالود (زبینا)</t>
  </si>
  <si>
    <t>تپسی (تپسی)</t>
  </si>
  <si>
    <t>4,575</t>
  </si>
  <si>
    <t>12,530</t>
  </si>
  <si>
    <t>11,000</t>
  </si>
  <si>
    <t>2,576</t>
  </si>
  <si>
    <t>3,353</t>
  </si>
  <si>
    <t>15,980</t>
  </si>
  <si>
    <t>4,051</t>
  </si>
  <si>
    <t>8,850</t>
  </si>
  <si>
    <t>1,762</t>
  </si>
  <si>
    <t>10,210</t>
  </si>
  <si>
    <t>6,250</t>
  </si>
  <si>
    <t>7,560</t>
  </si>
  <si>
    <t>5,530</t>
  </si>
  <si>
    <t>4,540</t>
  </si>
  <si>
    <t>3,907</t>
  </si>
  <si>
    <t>3,460</t>
  </si>
  <si>
    <t>4,414</t>
  </si>
  <si>
    <t>11,140</t>
  </si>
  <si>
    <t>5,510</t>
  </si>
  <si>
    <t>9,100</t>
  </si>
  <si>
    <t>9,660</t>
  </si>
  <si>
    <t>2,785</t>
  </si>
  <si>
    <t>5,240</t>
  </si>
  <si>
    <t>3,204</t>
  </si>
  <si>
    <t>2,000</t>
  </si>
  <si>
    <t>3,057</t>
  </si>
  <si>
    <t>4,470</t>
  </si>
  <si>
    <t>13,600</t>
  </si>
  <si>
    <t>14,240</t>
  </si>
  <si>
    <t>56,350</t>
  </si>
  <si>
    <t>6,210</t>
  </si>
  <si>
    <t>42,700</t>
  </si>
  <si>
    <t>3,728</t>
  </si>
  <si>
    <t>2,467</t>
  </si>
  <si>
    <t>8,260</t>
  </si>
  <si>
    <t>11,770</t>
  </si>
  <si>
    <t>14,520</t>
  </si>
  <si>
    <t>43,150</t>
  </si>
  <si>
    <t>42,890</t>
  </si>
  <si>
    <t>29,470</t>
  </si>
  <si>
    <t>22,870</t>
  </si>
  <si>
    <t>5,550</t>
  </si>
  <si>
    <t>132,030</t>
  </si>
  <si>
    <t>15,070</t>
  </si>
  <si>
    <t>10,040</t>
  </si>
  <si>
    <t>12,200</t>
  </si>
  <si>
    <t>14,400</t>
  </si>
  <si>
    <t>6,390</t>
  </si>
  <si>
    <t>13,370</t>
  </si>
  <si>
    <t>2,660</t>
  </si>
  <si>
    <t>3,589</t>
  </si>
  <si>
    <t>2,613</t>
  </si>
  <si>
    <t>1,340</t>
  </si>
  <si>
    <t>5,097</t>
  </si>
  <si>
    <t>6,410</t>
  </si>
  <si>
    <t>3,641</t>
  </si>
  <si>
    <t>8,250</t>
  </si>
  <si>
    <t>22,100</t>
  </si>
  <si>
    <t>3,510</t>
  </si>
  <si>
    <t>18,240</t>
  </si>
  <si>
    <t>2,083</t>
  </si>
  <si>
    <t>9,590</t>
  </si>
  <si>
    <t>5,880</t>
  </si>
  <si>
    <t>2,767</t>
  </si>
  <si>
    <t>5,280</t>
  </si>
  <si>
    <t>3,513</t>
  </si>
  <si>
    <t>16,000</t>
  </si>
  <si>
    <t>5,420</t>
  </si>
  <si>
    <t>8,430</t>
  </si>
  <si>
    <t>2,178</t>
  </si>
  <si>
    <t>30,110</t>
  </si>
  <si>
    <t>4,400</t>
  </si>
  <si>
    <t>16,300</t>
  </si>
  <si>
    <t>12,810</t>
  </si>
  <si>
    <t>32,240</t>
  </si>
  <si>
    <t>3,130</t>
  </si>
  <si>
    <t>18,750</t>
  </si>
  <si>
    <t>51,850</t>
  </si>
  <si>
    <t>11,040</t>
  </si>
  <si>
    <t>20,370</t>
  </si>
  <si>
    <t>19,200</t>
  </si>
  <si>
    <t>4,360</t>
  </si>
  <si>
    <t>4,811</t>
  </si>
  <si>
    <t>18,020</t>
  </si>
  <si>
    <t>5,710</t>
  </si>
  <si>
    <t>3,309</t>
  </si>
  <si>
    <t>3,685</t>
  </si>
  <si>
    <t>23,750</t>
  </si>
  <si>
    <t>4,298</t>
  </si>
  <si>
    <t>26,800</t>
  </si>
  <si>
    <t>4,340</t>
  </si>
  <si>
    <t>6,740</t>
  </si>
  <si>
    <t>1,132</t>
  </si>
  <si>
    <t>1,241</t>
  </si>
  <si>
    <t>3,227</t>
  </si>
  <si>
    <t>4,022</t>
  </si>
  <si>
    <t>29,250</t>
  </si>
  <si>
    <t>1,609</t>
  </si>
  <si>
    <t>4,595</t>
  </si>
  <si>
    <t>15,460</t>
  </si>
  <si>
    <t>22,730</t>
  </si>
  <si>
    <t>7,830</t>
  </si>
  <si>
    <t>20,380</t>
  </si>
  <si>
    <t>9,210</t>
  </si>
  <si>
    <t>6,290</t>
  </si>
  <si>
    <t>6,370</t>
  </si>
  <si>
    <t>17,030</t>
  </si>
  <si>
    <t>30,490</t>
  </si>
  <si>
    <t>14,940</t>
  </si>
  <si>
    <t>41,090</t>
  </si>
  <si>
    <t>21,610</t>
  </si>
  <si>
    <t>4,958</t>
  </si>
  <si>
    <t>79,060</t>
  </si>
  <si>
    <t>132,850</t>
  </si>
  <si>
    <t>44,000</t>
  </si>
  <si>
    <t>14,680</t>
  </si>
  <si>
    <t>15,240</t>
  </si>
  <si>
    <t>27,600</t>
  </si>
  <si>
    <t>32,110</t>
  </si>
  <si>
    <t>28,390</t>
  </si>
  <si>
    <t>23,010</t>
  </si>
  <si>
    <t>56,940</t>
  </si>
  <si>
    <t>32,580</t>
  </si>
  <si>
    <t>15,060</t>
  </si>
  <si>
    <t>25,380</t>
  </si>
  <si>
    <t>3,488</t>
  </si>
  <si>
    <t>2,506</t>
  </si>
  <si>
    <t>1,388</t>
  </si>
  <si>
    <t>1,564</t>
  </si>
  <si>
    <t>5,180</t>
  </si>
  <si>
    <t>29,700</t>
  </si>
  <si>
    <t>4,516</t>
  </si>
  <si>
    <t>18,840</t>
  </si>
  <si>
    <t>5,092</t>
  </si>
  <si>
    <t>4,880</t>
  </si>
  <si>
    <t>9,980</t>
  </si>
  <si>
    <t>7,420</t>
  </si>
  <si>
    <t>30,270</t>
  </si>
  <si>
    <t>14,600</t>
  </si>
  <si>
    <t>2,478</t>
  </si>
  <si>
    <t>7,690</t>
  </si>
  <si>
    <t>36,960</t>
  </si>
  <si>
    <t>6,110</t>
  </si>
  <si>
    <t>8,110</t>
  </si>
  <si>
    <t>9,460</t>
  </si>
  <si>
    <t>5,062</t>
  </si>
  <si>
    <t>7,730</t>
  </si>
  <si>
    <t>17,231</t>
  </si>
  <si>
    <t>13,360</t>
  </si>
  <si>
    <t>4,700</t>
  </si>
  <si>
    <t>8,750</t>
  </si>
  <si>
    <t>14,720</t>
  </si>
  <si>
    <t>3,117</t>
  </si>
  <si>
    <t>10,340</t>
  </si>
  <si>
    <t>5,380</t>
  </si>
  <si>
    <t>12,410</t>
  </si>
  <si>
    <t>5,300</t>
  </si>
  <si>
    <t>141,000</t>
  </si>
  <si>
    <t>7,930</t>
  </si>
  <si>
    <t>2,970</t>
  </si>
  <si>
    <t>30,420</t>
  </si>
  <si>
    <t>41,250</t>
  </si>
  <si>
    <t>10,500</t>
  </si>
  <si>
    <t>6,100</t>
  </si>
  <si>
    <t>57,810</t>
  </si>
  <si>
    <t>2,915</t>
  </si>
  <si>
    <t>5,540</t>
  </si>
  <si>
    <t>5,220</t>
  </si>
  <si>
    <t>17,140</t>
  </si>
  <si>
    <t>5,130</t>
  </si>
  <si>
    <t>11,350</t>
  </si>
  <si>
    <t>6,810</t>
  </si>
  <si>
    <t>34,010</t>
  </si>
  <si>
    <t>1,671</t>
  </si>
  <si>
    <t>11,310</t>
  </si>
  <si>
    <t>5,870</t>
  </si>
  <si>
    <t>3,562</t>
  </si>
  <si>
    <t>57,280</t>
  </si>
  <si>
    <t>19,410</t>
  </si>
  <si>
    <t>1,605</t>
  </si>
  <si>
    <t>4,353</t>
  </si>
  <si>
    <t>5,480</t>
  </si>
  <si>
    <t>1,871</t>
  </si>
  <si>
    <t>1,660</t>
  </si>
  <si>
    <t>24,900</t>
  </si>
  <si>
    <t>8,290</t>
  </si>
  <si>
    <t>18,990</t>
  </si>
  <si>
    <t>4,749</t>
  </si>
  <si>
    <t>14,890</t>
  </si>
  <si>
    <t>20,100</t>
  </si>
  <si>
    <t>34,180</t>
  </si>
  <si>
    <t>6,980</t>
  </si>
  <si>
    <t>47,850</t>
  </si>
  <si>
    <t>3,618</t>
  </si>
  <si>
    <t>2,665</t>
  </si>
  <si>
    <t>1,245</t>
  </si>
  <si>
    <t>24,200</t>
  </si>
  <si>
    <t>4,800</t>
  </si>
  <si>
    <t>23,500</t>
  </si>
  <si>
    <t>6,570</t>
  </si>
  <si>
    <t>3,858</t>
  </si>
  <si>
    <t>36,200</t>
  </si>
  <si>
    <t>6,580</t>
  </si>
  <si>
    <t>18,250</t>
  </si>
  <si>
    <t>1402/07/29</t>
  </si>
  <si>
    <t>1402/07/24</t>
  </si>
  <si>
    <t>1402/07/12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</si>
</sst>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-;[Red]\(#,##0\)"/>
    <numFmt numFmtId="167" formatCode="#,##0.0000000_);\(#,##0.0000000\)"/>
  </numFmts>
  <fonts count="5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  <font>
      <sz val="1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68">
    <xf numFmtId="0" fontId="0" fillId="0" borderId="0" xfId="0"/>
    <xf numFmtId="166" fontId="10" fillId="0" borderId="0" xfId="1" applyNumberFormat="1" applyFont="1" applyFill="1"/>
    <xf numFmtId="0" fontId="18" fillId="0" borderId="0" xfId="0" applyFont="1"/>
    <xf numFmtId="0" fontId="10" fillId="0" borderId="0" xfId="0" applyFont="1"/>
    <xf numFmtId="0" fontId="20" fillId="0" borderId="0" xfId="0" applyFont="1"/>
    <xf numFmtId="165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1" applyNumberFormat="1" applyFont="1" applyFill="1" applyAlignment="1">
      <alignment vertical="center" wrapText="1"/>
    </xf>
    <xf numFmtId="0" fontId="16" fillId="0" borderId="0" xfId="0" applyFont="1"/>
    <xf numFmtId="165" fontId="20" fillId="0" borderId="1" xfId="1" applyNumberFormat="1" applyFont="1" applyFill="1" applyBorder="1"/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65" fontId="20" fillId="0" borderId="0" xfId="0" applyNumberFormat="1" applyFont="1"/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165" fontId="15" fillId="0" borderId="4" xfId="1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20" fillId="0" borderId="0" xfId="1" applyNumberFormat="1" applyFont="1" applyFill="1"/>
    <xf numFmtId="0" fontId="14" fillId="0" borderId="0" xfId="0" applyFont="1"/>
    <xf numFmtId="165" fontId="14" fillId="0" borderId="0" xfId="0" applyNumberFormat="1" applyFont="1"/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2" fillId="0" borderId="0" xfId="1" applyNumberFormat="1" applyFont="1" applyFill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165" fontId="29" fillId="0" borderId="14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 wrapText="1" readingOrder="2"/>
    </xf>
    <xf numFmtId="10" fontId="6" fillId="0" borderId="0" xfId="2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horizontal="center" vertical="center" wrapText="1" shrinkToFi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Alignment="1">
      <alignment vertical="center" readingOrder="2"/>
    </xf>
    <xf numFmtId="166" fontId="26" fillId="0" borderId="0" xfId="1" applyNumberFormat="1" applyFont="1" applyFill="1" applyAlignment="1">
      <alignment vertical="center" readingOrder="2"/>
    </xf>
    <xf numFmtId="165" fontId="20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 wrapText="1" shrinkToFit="1"/>
    </xf>
    <xf numFmtId="165" fontId="6" fillId="0" borderId="2" xfId="1" applyNumberFormat="1" applyFont="1" applyFill="1" applyBorder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 readingOrder="2"/>
    </xf>
    <xf numFmtId="165" fontId="47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5" fontId="20" fillId="0" borderId="0" xfId="1" applyNumberFormat="1" applyFont="1" applyFill="1" applyBorder="1"/>
    <xf numFmtId="165" fontId="48" fillId="0" borderId="0" xfId="1" applyNumberFormat="1" applyFont="1" applyFill="1" applyAlignment="1">
      <alignment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6" fontId="15" fillId="0" borderId="0" xfId="1" applyNumberFormat="1" applyFont="1" applyFill="1" applyAlignment="1">
      <alignment vertical="center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6" fontId="25" fillId="0" borderId="1" xfId="1" applyNumberFormat="1" applyFont="1" applyFill="1" applyBorder="1" applyAlignment="1">
      <alignment horizontal="center" vertical="center" wrapText="1" readingOrder="2"/>
    </xf>
    <xf numFmtId="166" fontId="24" fillId="0" borderId="4" xfId="1" applyNumberFormat="1" applyFont="1" applyFill="1" applyBorder="1" applyAlignment="1">
      <alignment horizontal="center" vertical="center" wrapText="1" readingOrder="2"/>
    </xf>
    <xf numFmtId="165" fontId="16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15" fillId="0" borderId="0" xfId="1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5" fontId="20" fillId="0" borderId="1" xfId="1" applyNumberFormat="1" applyFont="1" applyFill="1" applyBorder="1" applyAlignment="1">
      <alignment horizontal="center"/>
    </xf>
    <xf numFmtId="165" fontId="43" fillId="0" borderId="0" xfId="0" applyNumberFormat="1" applyFont="1" applyAlignment="1">
      <alignment vertical="center" wrapText="1"/>
    </xf>
    <xf numFmtId="165" fontId="18" fillId="0" borderId="1" xfId="1" applyNumberFormat="1" applyFont="1" applyFill="1" applyBorder="1" applyAlignment="1">
      <alignment vertical="center" readingOrder="2"/>
    </xf>
    <xf numFmtId="0" fontId="36" fillId="0" borderId="0" xfId="0" applyFont="1"/>
    <xf numFmtId="0" fontId="33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6" fontId="9" fillId="0" borderId="4" xfId="1" applyNumberFormat="1" applyFont="1" applyFill="1" applyBorder="1" applyAlignment="1">
      <alignment horizontal="center" vertical="center" wrapText="1" readingOrder="2"/>
    </xf>
    <xf numFmtId="0" fontId="50" fillId="0" borderId="0" xfId="0" applyFont="1"/>
    <xf numFmtId="166" fontId="44" fillId="0" borderId="0" xfId="1" applyNumberFormat="1" applyFont="1" applyFill="1"/>
    <xf numFmtId="165" fontId="18" fillId="0" borderId="0" xfId="1" applyNumberFormat="1" applyFont="1" applyFill="1" applyAlignment="1">
      <alignment horizontal="center" readingOrder="2"/>
    </xf>
    <xf numFmtId="165" fontId="18" fillId="0" borderId="10" xfId="1" applyNumberFormat="1" applyFont="1" applyFill="1" applyBorder="1" applyAlignment="1">
      <alignment vertical="center" readingOrder="2"/>
    </xf>
    <xf numFmtId="3" fontId="14" fillId="0" borderId="0" xfId="0" applyNumberFormat="1" applyFont="1"/>
    <xf numFmtId="3" fontId="8" fillId="0" borderId="0" xfId="1" applyNumberFormat="1" applyFont="1" applyFill="1" applyAlignment="1">
      <alignment horizontal="right" vertical="center"/>
    </xf>
    <xf numFmtId="3" fontId="20" fillId="0" borderId="0" xfId="1" applyNumberFormat="1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65" fontId="25" fillId="0" borderId="8" xfId="1" applyNumberFormat="1" applyFont="1" applyFill="1" applyBorder="1" applyAlignment="1">
      <alignment horizontal="right" vertical="center" wrapText="1" readingOrder="2"/>
    </xf>
    <xf numFmtId="165" fontId="20" fillId="0" borderId="8" xfId="1" applyNumberFormat="1" applyFont="1" applyFill="1" applyBorder="1" applyAlignment="1">
      <alignment vertical="center"/>
    </xf>
    <xf numFmtId="165" fontId="10" fillId="0" borderId="8" xfId="1" applyNumberFormat="1" applyFont="1" applyFill="1" applyBorder="1" applyAlignment="1">
      <alignment vertical="center" wrapText="1"/>
    </xf>
    <xf numFmtId="165" fontId="45" fillId="0" borderId="8" xfId="1" applyNumberFormat="1" applyFont="1" applyFill="1" applyBorder="1" applyAlignment="1">
      <alignment vertical="center"/>
    </xf>
    <xf numFmtId="166" fontId="45" fillId="0" borderId="0" xfId="1" applyNumberFormat="1" applyFont="1" applyFill="1" applyBorder="1" applyAlignment="1">
      <alignment vertical="center"/>
    </xf>
    <xf numFmtId="165" fontId="25" fillId="0" borderId="8" xfId="1" applyNumberFormat="1" applyFont="1" applyFill="1" applyBorder="1" applyAlignment="1">
      <alignment horizontal="center" vertical="center" readingOrder="2"/>
    </xf>
    <xf numFmtId="165" fontId="25" fillId="0" borderId="8" xfId="1" applyNumberFormat="1" applyFont="1" applyFill="1" applyBorder="1" applyAlignment="1">
      <alignment horizontal="left" vertical="center" readingOrder="2"/>
    </xf>
    <xf numFmtId="165" fontId="12" fillId="0" borderId="8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readingOrder="2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3" fontId="8" fillId="0" borderId="0" xfId="1" applyNumberFormat="1" applyFont="1" applyFill="1" applyBorder="1" applyAlignment="1">
      <alignment horizontal="center" vertical="center"/>
    </xf>
    <xf numFmtId="0" fontId="14" fillId="2" borderId="0" xfId="0" applyFont="1" applyFill="1"/>
    <xf numFmtId="165" fontId="14" fillId="2" borderId="0" xfId="0" applyNumberFormat="1" applyFont="1" applyFill="1"/>
    <xf numFmtId="0" fontId="52" fillId="0" borderId="0" xfId="0" applyFont="1"/>
    <xf numFmtId="3" fontId="52" fillId="0" borderId="0" xfId="0" applyNumberFormat="1" applyFont="1"/>
    <xf numFmtId="165" fontId="20" fillId="0" borderId="2" xfId="1" applyNumberFormat="1" applyFont="1" applyFill="1" applyBorder="1" applyAlignment="1">
      <alignment horizontal="center" vertical="center" readingOrder="2"/>
    </xf>
    <xf numFmtId="165" fontId="10" fillId="0" borderId="8" xfId="1" applyNumberFormat="1" applyFont="1" applyFill="1" applyBorder="1" applyAlignment="1">
      <alignment vertical="center"/>
    </xf>
    <xf numFmtId="165" fontId="52" fillId="0" borderId="0" xfId="0" applyNumberFormat="1" applyFont="1"/>
    <xf numFmtId="1" fontId="14" fillId="0" borderId="0" xfId="0" applyNumberFormat="1" applyFont="1"/>
    <xf numFmtId="10" fontId="8" fillId="0" borderId="0" xfId="2" applyNumberFormat="1" applyFont="1" applyFill="1" applyBorder="1" applyAlignment="1">
      <alignment horizontal="center" vertical="center"/>
    </xf>
    <xf numFmtId="165" fontId="46" fillId="0" borderId="0" xfId="0" applyNumberFormat="1" applyFont="1"/>
    <xf numFmtId="3" fontId="46" fillId="2" borderId="0" xfId="0" applyNumberFormat="1" applyFont="1" applyFill="1"/>
    <xf numFmtId="165" fontId="46" fillId="2" borderId="0" xfId="0" applyNumberFormat="1" applyFont="1" applyFill="1"/>
    <xf numFmtId="165" fontId="8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6" fontId="24" fillId="0" borderId="3" xfId="1" applyNumberFormat="1" applyFont="1" applyFill="1" applyBorder="1" applyAlignment="1">
      <alignment horizontal="center" vertical="center" wrapText="1" readingOrder="2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165" fontId="46" fillId="0" borderId="0" xfId="1" applyNumberFormat="1" applyFont="1" applyFill="1"/>
    <xf numFmtId="10" fontId="8" fillId="0" borderId="0" xfId="2" applyNumberFormat="1" applyFont="1" applyFill="1" applyBorder="1" applyAlignment="1">
      <alignment horizontal="center" vertical="center" wrapText="1" readingOrder="2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horizontal="left" vertical="center"/>
    </xf>
    <xf numFmtId="165" fontId="8" fillId="0" borderId="0" xfId="5" applyNumberFormat="1" applyFont="1" applyFill="1" applyAlignment="1">
      <alignment vertical="center"/>
    </xf>
    <xf numFmtId="165" fontId="6" fillId="0" borderId="0" xfId="5" applyNumberFormat="1" applyFont="1" applyFill="1" applyAlignment="1">
      <alignment horizontal="center" vertical="center"/>
    </xf>
    <xf numFmtId="165" fontId="6" fillId="0" borderId="0" xfId="5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vertical="center"/>
    </xf>
    <xf numFmtId="165" fontId="8" fillId="0" borderId="0" xfId="5" applyNumberFormat="1" applyFont="1" applyFill="1" applyAlignment="1">
      <alignment horizontal="right" vertical="center"/>
    </xf>
    <xf numFmtId="165" fontId="8" fillId="0" borderId="0" xfId="5" applyNumberFormat="1" applyFont="1" applyFill="1" applyBorder="1" applyAlignment="1">
      <alignment horizontal="center" vertical="center" readingOrder="2"/>
    </xf>
    <xf numFmtId="165" fontId="8" fillId="0" borderId="0" xfId="5" applyNumberFormat="1" applyFont="1" applyFill="1" applyBorder="1" applyAlignment="1">
      <alignment vertical="center" readingOrder="2"/>
    </xf>
    <xf numFmtId="3" fontId="41" fillId="0" borderId="0" xfId="0" applyNumberFormat="1" applyFont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22" fillId="0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Alignment="1">
      <alignment horizontal="center" vertical="center" wrapText="1" readingOrder="2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166" fontId="26" fillId="0" borderId="0" xfId="1" applyNumberFormat="1" applyFont="1" applyFill="1" applyAlignment="1">
      <alignment horizontal="right" vertical="center" readingOrder="2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166" fontId="22" fillId="0" borderId="1" xfId="1" applyNumberFormat="1" applyFont="1" applyFill="1" applyBorder="1" applyAlignment="1">
      <alignment horizontal="center"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6" fontId="24" fillId="0" borderId="3" xfId="1" applyNumberFormat="1" applyFont="1" applyFill="1" applyBorder="1" applyAlignment="1">
      <alignment horizontal="center" vertical="center" wrapText="1" readingOrder="2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14" fillId="0" borderId="0" xfId="0" applyFont="1" applyFill="1"/>
    <xf numFmtId="0" fontId="30" fillId="0" borderId="0" xfId="0" applyFont="1" applyFill="1" applyAlignment="1">
      <alignment horizontal="right" vertical="center" wrapText="1" readingOrder="2"/>
    </xf>
    <xf numFmtId="0" fontId="20" fillId="0" borderId="0" xfId="0" applyFont="1" applyFill="1"/>
    <xf numFmtId="3" fontId="20" fillId="0" borderId="0" xfId="0" applyNumberFormat="1" applyFont="1" applyFill="1"/>
    <xf numFmtId="0" fontId="22" fillId="0" borderId="0" xfId="0" applyFont="1" applyFill="1" applyAlignment="1">
      <alignment horizontal="center"/>
    </xf>
    <xf numFmtId="0" fontId="10" fillId="0" borderId="0" xfId="0" applyFont="1" applyFill="1"/>
    <xf numFmtId="0" fontId="20" fillId="0" borderId="1" xfId="0" applyFont="1" applyFill="1" applyBorder="1"/>
    <xf numFmtId="0" fontId="29" fillId="0" borderId="4" xfId="0" applyFont="1" applyFill="1" applyBorder="1" applyAlignment="1">
      <alignment horizontal="center" vertical="center" wrapText="1" readingOrder="2"/>
    </xf>
    <xf numFmtId="0" fontId="29" fillId="0" borderId="14" xfId="0" applyFont="1" applyFill="1" applyBorder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 readingOrder="2"/>
    </xf>
    <xf numFmtId="165" fontId="29" fillId="0" borderId="1" xfId="0" applyNumberFormat="1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165" fontId="10" fillId="0" borderId="0" xfId="0" applyNumberFormat="1" applyFont="1" applyFill="1"/>
    <xf numFmtId="3" fontId="10" fillId="0" borderId="0" xfId="0" applyNumberFormat="1" applyFont="1" applyFill="1"/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66" fontId="16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readingOrder="2"/>
    </xf>
    <xf numFmtId="0" fontId="15" fillId="0" borderId="0" xfId="0" applyFont="1" applyFill="1" applyAlignment="1">
      <alignment vertical="center"/>
    </xf>
    <xf numFmtId="166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Alignment="1">
      <alignment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0" xfId="0" applyFont="1" applyFill="1" applyAlignment="1">
      <alignment horizontal="center" vertical="center" wrapText="1" readingOrder="2"/>
    </xf>
    <xf numFmtId="0" fontId="15" fillId="0" borderId="1" xfId="0" applyFont="1" applyFill="1" applyBorder="1" applyAlignment="1">
      <alignment horizontal="center" vertical="center" wrapText="1"/>
    </xf>
    <xf numFmtId="166" fontId="24" fillId="0" borderId="4" xfId="0" applyNumberFormat="1" applyFont="1" applyFill="1" applyBorder="1" applyAlignment="1">
      <alignment horizontal="center" vertical="center" wrapText="1" readingOrder="2"/>
    </xf>
    <xf numFmtId="166" fontId="24" fillId="0" borderId="4" xfId="0" applyNumberFormat="1" applyFont="1" applyFill="1" applyBorder="1" applyAlignment="1">
      <alignment horizontal="left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166" fontId="24" fillId="0" borderId="0" xfId="0" applyNumberFormat="1" applyFont="1" applyFill="1" applyAlignment="1">
      <alignment horizontal="left" vertical="center" wrapText="1" readingOrder="2"/>
    </xf>
    <xf numFmtId="10" fontId="8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left" vertical="center" wrapText="1" readingOrder="2"/>
    </xf>
    <xf numFmtId="0" fontId="9" fillId="0" borderId="0" xfId="0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37" fontId="9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0" fontId="8" fillId="0" borderId="8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 readingOrder="2"/>
    </xf>
    <xf numFmtId="0" fontId="20" fillId="0" borderId="0" xfId="0" applyFont="1" applyFill="1" applyAlignment="1">
      <alignment horizontal="center" vertical="center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vertical="center" readingOrder="2"/>
    </xf>
    <xf numFmtId="0" fontId="23" fillId="0" borderId="1" xfId="0" applyFont="1" applyFill="1" applyBorder="1" applyAlignment="1">
      <alignment horizontal="center" vertical="center" wrapText="1" readingOrder="2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3" fontId="51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 readingOrder="2"/>
    </xf>
    <xf numFmtId="3" fontId="14" fillId="0" borderId="0" xfId="0" applyNumberFormat="1" applyFont="1" applyFill="1"/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Font="1" applyFill="1" applyBorder="1"/>
    <xf numFmtId="37" fontId="28" fillId="0" borderId="11" xfId="0" applyNumberFormat="1" applyFont="1" applyFill="1" applyBorder="1" applyAlignment="1">
      <alignment horizontal="center"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/>
    </xf>
    <xf numFmtId="3" fontId="20" fillId="0" borderId="0" xfId="0" applyNumberFormat="1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vertical="center"/>
    </xf>
    <xf numFmtId="37" fontId="13" fillId="0" borderId="9" xfId="0" quotePrefix="1" applyNumberFormat="1" applyFont="1" applyFill="1" applyBorder="1" applyAlignment="1">
      <alignment horizontal="right" vertical="center" wrapText="1"/>
    </xf>
    <xf numFmtId="37" fontId="47" fillId="0" borderId="0" xfId="0" applyNumberFormat="1" applyFont="1" applyFill="1" applyAlignment="1">
      <alignment horizontal="center" vertical="center"/>
    </xf>
    <xf numFmtId="3" fontId="46" fillId="0" borderId="0" xfId="0" applyNumberFormat="1" applyFont="1" applyFill="1"/>
    <xf numFmtId="0" fontId="9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/>
    <xf numFmtId="0" fontId="15" fillId="0" borderId="4" xfId="0" applyFont="1" applyFill="1" applyBorder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37" fontId="28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7" fontId="13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18" fillId="0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16" fillId="0" borderId="0" xfId="0" applyFont="1" applyFill="1"/>
    <xf numFmtId="3" fontId="16" fillId="0" borderId="0" xfId="0" applyNumberFormat="1" applyFont="1" applyFill="1"/>
    <xf numFmtId="165" fontId="16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 readingOrder="2"/>
    </xf>
    <xf numFmtId="0" fontId="7" fillId="0" borderId="0" xfId="0" applyFont="1" applyFill="1" applyAlignment="1">
      <alignment horizontal="right" vertical="center" readingOrder="2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Alignment="1">
      <alignment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center" vertical="center" wrapText="1" readingOrder="2"/>
    </xf>
    <xf numFmtId="0" fontId="8" fillId="0" borderId="0" xfId="0" applyFont="1" applyFill="1" applyAlignment="1">
      <alignment vertical="center" wrapText="1" readingOrder="2"/>
    </xf>
    <xf numFmtId="0" fontId="8" fillId="0" borderId="0" xfId="0" applyFont="1" applyFill="1" applyAlignment="1">
      <alignment horizontal="center" vertical="center" readingOrder="2"/>
    </xf>
    <xf numFmtId="167" fontId="8" fillId="0" borderId="0" xfId="0" quotePrefix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center" vertical="center"/>
    </xf>
    <xf numFmtId="37" fontId="6" fillId="0" borderId="0" xfId="0" quotePrefix="1" applyNumberFormat="1" applyFont="1" applyFill="1" applyAlignment="1">
      <alignment horizontal="right" vertical="center" wrapText="1"/>
    </xf>
    <xf numFmtId="0" fontId="8" fillId="0" borderId="0" xfId="3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3" fontId="41" fillId="0" borderId="0" xfId="0" applyNumberFormat="1" applyFont="1" applyFill="1" applyAlignment="1">
      <alignment vertical="center"/>
    </xf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3">
    <dxf>
      <font>
        <color theme="7" tint="0.39994506668294322"/>
      </font>
      <fill>
        <patternFill patternType="lightGray">
          <fgColor theme="7" tint="0.59996337778862885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13</xdr:col>
      <xdr:colOff>400050</xdr:colOff>
      <xdr:row>46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5CA682-C930-455D-ABE0-7836C3E10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361550" y="0"/>
          <a:ext cx="77724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tabSelected="1" view="pageBreakPreview" topLeftCell="A31" zoomScaleNormal="100" zoomScaleSheetLayoutView="100" workbookViewId="0">
      <selection activeCell="F54" sqref="F54"/>
    </sheetView>
  </sheetViews>
  <sheetFormatPr defaultColWidth="9.109375" defaultRowHeight="16.2"/>
  <cols>
    <col min="1" max="1" width="2.6640625" style="31" customWidth="1"/>
    <col min="2" max="16384" width="9.109375" style="31"/>
  </cols>
  <sheetData>
    <row r="16" spans="13:13">
      <c r="M16" s="31" t="s">
        <v>55</v>
      </c>
    </row>
    <row r="18" spans="2:11">
      <c r="J18" s="89"/>
    </row>
    <row r="22" spans="2:11" ht="15" customHeight="1">
      <c r="B22" s="178" t="s">
        <v>68</v>
      </c>
      <c r="C22" s="178"/>
      <c r="D22" s="178"/>
      <c r="E22" s="178"/>
      <c r="F22" s="178"/>
      <c r="G22" s="178"/>
      <c r="H22" s="178"/>
      <c r="I22" s="178"/>
      <c r="J22" s="178"/>
      <c r="K22" s="178"/>
    </row>
    <row r="23" spans="2:11" ht="15" customHeight="1">
      <c r="B23" s="178"/>
      <c r="C23" s="178"/>
      <c r="D23" s="178"/>
      <c r="E23" s="178"/>
      <c r="F23" s="178"/>
      <c r="G23" s="178"/>
      <c r="H23" s="178"/>
      <c r="I23" s="178"/>
      <c r="J23" s="178"/>
      <c r="K23" s="178"/>
    </row>
    <row r="24" spans="2:11" ht="15" customHeight="1"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6" spans="2:11" ht="15" customHeight="1">
      <c r="B26" s="178" t="s">
        <v>378</v>
      </c>
      <c r="C26" s="178"/>
      <c r="D26" s="178"/>
      <c r="E26" s="178"/>
      <c r="F26" s="178"/>
      <c r="G26" s="178"/>
      <c r="H26" s="178"/>
      <c r="I26" s="178"/>
      <c r="J26" s="178"/>
      <c r="K26" s="178"/>
    </row>
    <row r="27" spans="2:11" ht="15" customHeight="1">
      <c r="B27" s="178"/>
      <c r="C27" s="178"/>
      <c r="D27" s="178"/>
      <c r="E27" s="178"/>
      <c r="F27" s="178"/>
      <c r="G27" s="178"/>
      <c r="H27" s="178"/>
      <c r="I27" s="178"/>
      <c r="J27" s="178"/>
      <c r="K27" s="178"/>
    </row>
    <row r="28" spans="2:11" ht="15" customHeight="1">
      <c r="B28" s="178"/>
      <c r="C28" s="178"/>
      <c r="D28" s="178"/>
      <c r="E28" s="178"/>
      <c r="F28" s="178"/>
      <c r="G28" s="178"/>
      <c r="H28" s="178"/>
      <c r="I28" s="178"/>
      <c r="J28" s="178"/>
      <c r="K28" s="178"/>
    </row>
    <row r="29" spans="2:11" ht="15" customHeight="1">
      <c r="B29" s="85"/>
      <c r="C29" s="85"/>
      <c r="D29" s="85"/>
      <c r="E29" s="85"/>
      <c r="F29" s="85"/>
      <c r="G29" s="85"/>
      <c r="H29" s="85"/>
      <c r="I29" s="85"/>
      <c r="J29" s="85"/>
      <c r="K29" s="85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34"/>
  <sheetViews>
    <sheetView rightToLeft="1" view="pageBreakPreview" topLeftCell="D219" zoomScale="40" zoomScaleNormal="100" zoomScaleSheetLayoutView="40" workbookViewId="0">
      <selection activeCell="E234" sqref="A1:Y234"/>
    </sheetView>
  </sheetViews>
  <sheetFormatPr defaultColWidth="9.109375" defaultRowHeight="29.4"/>
  <cols>
    <col min="1" max="1" width="56.88671875" style="6" customWidth="1"/>
    <col min="2" max="2" width="1.88671875" style="6" customWidth="1"/>
    <col min="3" max="3" width="35" style="5" bestFit="1" customWidth="1"/>
    <col min="4" max="4" width="1.109375" style="5" customWidth="1"/>
    <col min="5" max="5" width="50.6640625" style="5" bestFit="1" customWidth="1"/>
    <col min="6" max="6" width="1.44140625" style="5" customWidth="1"/>
    <col min="7" max="7" width="50.6640625" style="5" bestFit="1" customWidth="1"/>
    <col min="8" max="8" width="1.5546875" style="5" customWidth="1"/>
    <col min="9" max="9" width="38.109375" style="5" bestFit="1" customWidth="1"/>
    <col min="10" max="10" width="47.6640625" style="5" bestFit="1" customWidth="1"/>
    <col min="11" max="11" width="1.44140625" style="5" customWidth="1"/>
    <col min="12" max="12" width="27.6640625" style="5" bestFit="1" customWidth="1"/>
    <col min="13" max="13" width="40.6640625" style="5" bestFit="1" customWidth="1"/>
    <col min="14" max="14" width="1.109375" style="5" customWidth="1"/>
    <col min="15" max="15" width="34.88671875" style="5" bestFit="1" customWidth="1"/>
    <col min="16" max="16" width="1.44140625" style="5" customWidth="1"/>
    <col min="17" max="17" width="22.109375" style="65" bestFit="1" customWidth="1"/>
    <col min="18" max="18" width="1.5546875" style="5" customWidth="1"/>
    <col min="19" max="19" width="47.6640625" style="5" bestFit="1" customWidth="1"/>
    <col min="20" max="20" width="1.88671875" style="5" customWidth="1"/>
    <col min="21" max="21" width="47.6640625" style="75" bestFit="1" customWidth="1"/>
    <col min="22" max="22" width="1.5546875" style="6" customWidth="1"/>
    <col min="23" max="23" width="14.6640625" style="52" bestFit="1" customWidth="1"/>
    <col min="24" max="24" width="5.44140625" style="52" customWidth="1"/>
    <col min="25" max="25" width="18.44140625" style="6" bestFit="1" customWidth="1"/>
    <col min="26" max="26" width="22.109375" style="5" bestFit="1" customWidth="1"/>
    <col min="27" max="16384" width="9.109375" style="6"/>
  </cols>
  <sheetData>
    <row r="1" spans="1:25" ht="30.6">
      <c r="A1" s="346" t="s">
        <v>83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7"/>
      <c r="Y1" s="348"/>
    </row>
    <row r="2" spans="1:25" ht="30.6">
      <c r="A2" s="346" t="s">
        <v>47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7"/>
      <c r="Y2" s="348"/>
    </row>
    <row r="3" spans="1:25" ht="30.6">
      <c r="A3" s="346" t="s">
        <v>376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7"/>
      <c r="Y3" s="348"/>
    </row>
    <row r="4" spans="1:25" ht="30.6">
      <c r="A4" s="349" t="s">
        <v>25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50"/>
      <c r="Y4" s="348"/>
    </row>
    <row r="5" spans="1:25" ht="30.6">
      <c r="A5" s="349" t="s">
        <v>26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50"/>
      <c r="Y5" s="348"/>
    </row>
    <row r="6" spans="1:25">
      <c r="A6" s="348"/>
      <c r="B6" s="348"/>
      <c r="I6" s="5">
        <v>69074</v>
      </c>
      <c r="J6" s="5">
        <v>41255</v>
      </c>
      <c r="V6" s="348"/>
      <c r="Y6" s="348"/>
    </row>
    <row r="7" spans="1:25" ht="31.2" thickBot="1">
      <c r="A7" s="351"/>
      <c r="B7" s="352"/>
      <c r="C7" s="186" t="s">
        <v>351</v>
      </c>
      <c r="D7" s="186"/>
      <c r="E7" s="186"/>
      <c r="F7" s="186"/>
      <c r="G7" s="186"/>
      <c r="H7" s="51"/>
      <c r="I7" s="185" t="s">
        <v>7</v>
      </c>
      <c r="J7" s="185"/>
      <c r="K7" s="185"/>
      <c r="L7" s="185"/>
      <c r="M7" s="185"/>
      <c r="O7" s="353" t="s">
        <v>377</v>
      </c>
      <c r="P7" s="353"/>
      <c r="Q7" s="353"/>
      <c r="R7" s="353"/>
      <c r="S7" s="353"/>
      <c r="T7" s="353"/>
      <c r="U7" s="353"/>
      <c r="V7" s="353"/>
      <c r="W7" s="353"/>
      <c r="X7" s="351"/>
      <c r="Y7" s="348"/>
    </row>
    <row r="8" spans="1:25">
      <c r="A8" s="354" t="s">
        <v>1</v>
      </c>
      <c r="B8" s="355"/>
      <c r="C8" s="183" t="s">
        <v>3</v>
      </c>
      <c r="D8" s="180"/>
      <c r="E8" s="183" t="s">
        <v>0</v>
      </c>
      <c r="F8" s="180"/>
      <c r="G8" s="187" t="s">
        <v>21</v>
      </c>
      <c r="H8" s="150"/>
      <c r="I8" s="179" t="s">
        <v>4</v>
      </c>
      <c r="J8" s="179"/>
      <c r="K8" s="130"/>
      <c r="L8" s="179" t="s">
        <v>5</v>
      </c>
      <c r="M8" s="179"/>
      <c r="N8" s="131"/>
      <c r="O8" s="181" t="s">
        <v>3</v>
      </c>
      <c r="P8" s="180"/>
      <c r="Q8" s="187" t="s">
        <v>247</v>
      </c>
      <c r="R8" s="149"/>
      <c r="S8" s="181" t="s">
        <v>0</v>
      </c>
      <c r="T8" s="180"/>
      <c r="U8" s="187" t="s">
        <v>21</v>
      </c>
      <c r="V8" s="356"/>
      <c r="W8" s="189" t="s">
        <v>248</v>
      </c>
      <c r="X8" s="156"/>
      <c r="Y8" s="357"/>
    </row>
    <row r="9" spans="1:25" ht="30" thickBot="1">
      <c r="A9" s="358"/>
      <c r="B9" s="355"/>
      <c r="C9" s="182"/>
      <c r="D9" s="184"/>
      <c r="E9" s="182"/>
      <c r="F9" s="184"/>
      <c r="G9" s="188"/>
      <c r="H9" s="150"/>
      <c r="I9" s="132" t="s">
        <v>3</v>
      </c>
      <c r="J9" s="132" t="s">
        <v>0</v>
      </c>
      <c r="K9" s="130"/>
      <c r="L9" s="132" t="s">
        <v>3</v>
      </c>
      <c r="M9" s="132" t="s">
        <v>46</v>
      </c>
      <c r="N9" s="131"/>
      <c r="O9" s="182"/>
      <c r="P9" s="180"/>
      <c r="Q9" s="188"/>
      <c r="R9" s="149"/>
      <c r="S9" s="182"/>
      <c r="T9" s="180"/>
      <c r="U9" s="188"/>
      <c r="V9" s="356"/>
      <c r="W9" s="190"/>
      <c r="X9" s="156"/>
      <c r="Y9" s="357"/>
    </row>
    <row r="10" spans="1:25">
      <c r="A10" s="359" t="s">
        <v>384</v>
      </c>
      <c r="B10" s="360"/>
      <c r="C10" s="157">
        <v>0</v>
      </c>
      <c r="D10" s="157"/>
      <c r="E10" s="157">
        <v>0</v>
      </c>
      <c r="F10" s="157"/>
      <c r="G10" s="158">
        <v>0</v>
      </c>
      <c r="H10" s="148"/>
      <c r="I10" s="148">
        <v>9416609</v>
      </c>
      <c r="J10" s="148">
        <v>35643431631</v>
      </c>
      <c r="K10" s="361"/>
      <c r="L10" s="148">
        <v>0</v>
      </c>
      <c r="M10" s="148">
        <v>0</v>
      </c>
      <c r="N10" s="148"/>
      <c r="O10" s="148">
        <v>9416609</v>
      </c>
      <c r="P10" s="148"/>
      <c r="Q10" s="86" t="s">
        <v>366</v>
      </c>
      <c r="R10" s="148"/>
      <c r="S10" s="148">
        <v>35643431631</v>
      </c>
      <c r="T10" s="148"/>
      <c r="U10" s="131">
        <v>36478180951</v>
      </c>
      <c r="V10" s="361"/>
      <c r="W10" s="11">
        <f>U10/درآمدها!$J$5</f>
        <v>3.2015994348246189E-3</v>
      </c>
      <c r="X10" s="11"/>
      <c r="Y10" s="75"/>
    </row>
    <row r="11" spans="1:25">
      <c r="A11" s="359" t="s">
        <v>361</v>
      </c>
      <c r="B11" s="360"/>
      <c r="C11" s="157">
        <v>2166713</v>
      </c>
      <c r="D11" s="157"/>
      <c r="E11" s="157">
        <v>35074846177</v>
      </c>
      <c r="F11" s="157"/>
      <c r="G11" s="159">
        <v>34568827978</v>
      </c>
      <c r="H11" s="148"/>
      <c r="I11" s="148">
        <v>1253731</v>
      </c>
      <c r="J11" s="148">
        <v>20743496397</v>
      </c>
      <c r="K11" s="361"/>
      <c r="L11" s="148">
        <v>0</v>
      </c>
      <c r="M11" s="148">
        <v>0</v>
      </c>
      <c r="N11" s="148"/>
      <c r="O11" s="148">
        <v>3420444</v>
      </c>
      <c r="P11" s="148"/>
      <c r="Q11" s="86" t="s">
        <v>554</v>
      </c>
      <c r="R11" s="148"/>
      <c r="S11" s="148">
        <v>55818342574</v>
      </c>
      <c r="T11" s="148"/>
      <c r="U11" s="131">
        <v>58277583023</v>
      </c>
      <c r="V11" s="361"/>
      <c r="W11" s="11">
        <f>U11/درآمدها!$J$5</f>
        <v>5.1148788674525922E-3</v>
      </c>
      <c r="X11" s="11"/>
      <c r="Y11" s="75"/>
    </row>
    <row r="12" spans="1:25">
      <c r="A12" s="359" t="s">
        <v>88</v>
      </c>
      <c r="B12" s="360"/>
      <c r="C12" s="157">
        <v>4661848</v>
      </c>
      <c r="D12" s="157"/>
      <c r="E12" s="157">
        <v>31347707655</v>
      </c>
      <c r="F12" s="157"/>
      <c r="G12" s="159">
        <v>40270415943</v>
      </c>
      <c r="H12" s="148"/>
      <c r="I12" s="148">
        <v>110329</v>
      </c>
      <c r="J12" s="148">
        <v>937714784</v>
      </c>
      <c r="K12" s="361"/>
      <c r="L12" s="148">
        <v>0</v>
      </c>
      <c r="M12" s="148">
        <v>0</v>
      </c>
      <c r="N12" s="148"/>
      <c r="O12" s="148">
        <v>4772177</v>
      </c>
      <c r="P12" s="148"/>
      <c r="Q12" s="86" t="s">
        <v>420</v>
      </c>
      <c r="R12" s="148"/>
      <c r="S12" s="148">
        <v>32285422439</v>
      </c>
      <c r="T12" s="148"/>
      <c r="U12" s="131">
        <v>39183643840</v>
      </c>
      <c r="V12" s="361"/>
      <c r="W12" s="11">
        <f>U12/درآمدها!$J$5</f>
        <v>3.439051199976958E-3</v>
      </c>
      <c r="X12" s="11"/>
      <c r="Y12" s="75"/>
    </row>
    <row r="13" spans="1:25">
      <c r="A13" s="359" t="s">
        <v>336</v>
      </c>
      <c r="B13" s="360"/>
      <c r="C13" s="157">
        <v>10386535</v>
      </c>
      <c r="D13" s="157"/>
      <c r="E13" s="157">
        <v>30393755174</v>
      </c>
      <c r="F13" s="157"/>
      <c r="G13" s="159">
        <v>29115753034</v>
      </c>
      <c r="H13" s="148"/>
      <c r="I13" s="148">
        <v>244290</v>
      </c>
      <c r="J13" s="148">
        <v>680305136</v>
      </c>
      <c r="K13" s="361"/>
      <c r="L13" s="148">
        <v>0</v>
      </c>
      <c r="M13" s="148">
        <v>0</v>
      </c>
      <c r="N13" s="148"/>
      <c r="O13" s="148">
        <v>10630825</v>
      </c>
      <c r="P13" s="148"/>
      <c r="Q13" s="86" t="s">
        <v>419</v>
      </c>
      <c r="R13" s="148"/>
      <c r="S13" s="148">
        <v>31074060310</v>
      </c>
      <c r="T13" s="148"/>
      <c r="U13" s="131">
        <v>26070199119</v>
      </c>
      <c r="V13" s="361"/>
      <c r="W13" s="11">
        <f>U13/درآمدها!$J$5</f>
        <v>2.2881166930246166E-3</v>
      </c>
      <c r="X13" s="11"/>
      <c r="Y13" s="75"/>
    </row>
    <row r="14" spans="1:25">
      <c r="A14" s="359" t="s">
        <v>305</v>
      </c>
      <c r="B14" s="360"/>
      <c r="C14" s="157">
        <v>6305147</v>
      </c>
      <c r="D14" s="157"/>
      <c r="E14" s="157">
        <v>32742897546</v>
      </c>
      <c r="F14" s="157"/>
      <c r="G14" s="159">
        <v>32905064724</v>
      </c>
      <c r="H14" s="148"/>
      <c r="I14" s="148">
        <v>148296</v>
      </c>
      <c r="J14" s="148">
        <v>779972490</v>
      </c>
      <c r="K14" s="361"/>
      <c r="L14" s="148">
        <v>0</v>
      </c>
      <c r="M14" s="148">
        <v>0</v>
      </c>
      <c r="N14" s="148"/>
      <c r="O14" s="148">
        <v>6453443</v>
      </c>
      <c r="P14" s="148"/>
      <c r="Q14" s="86" t="s">
        <v>467</v>
      </c>
      <c r="R14" s="148"/>
      <c r="S14" s="148">
        <v>33522870036</v>
      </c>
      <c r="T14" s="148"/>
      <c r="U14" s="131">
        <v>27969596265</v>
      </c>
      <c r="V14" s="361"/>
      <c r="W14" s="11">
        <f>U14/درآمدها!$J$5</f>
        <v>2.4548220678707378E-3</v>
      </c>
      <c r="X14" s="11"/>
      <c r="Y14" s="75"/>
    </row>
    <row r="15" spans="1:25">
      <c r="A15" s="359" t="s">
        <v>308</v>
      </c>
      <c r="B15" s="360"/>
      <c r="C15" s="157">
        <v>2000000</v>
      </c>
      <c r="D15" s="157"/>
      <c r="E15" s="157">
        <v>80336879712</v>
      </c>
      <c r="F15" s="157"/>
      <c r="G15" s="159">
        <v>66601350000</v>
      </c>
      <c r="H15" s="148"/>
      <c r="I15" s="148">
        <v>12837776</v>
      </c>
      <c r="J15" s="148">
        <v>0</v>
      </c>
      <c r="K15" s="361"/>
      <c r="L15" s="148">
        <v>0</v>
      </c>
      <c r="M15" s="148">
        <v>0</v>
      </c>
      <c r="N15" s="148"/>
      <c r="O15" s="148">
        <v>14837776</v>
      </c>
      <c r="P15" s="148"/>
      <c r="Q15" s="86" t="s">
        <v>517</v>
      </c>
      <c r="R15" s="148"/>
      <c r="S15" s="148">
        <v>80336879712</v>
      </c>
      <c r="T15" s="148"/>
      <c r="U15" s="131">
        <v>66601348211</v>
      </c>
      <c r="V15" s="361"/>
      <c r="W15" s="11">
        <f>U15/درآمدها!$J$5</f>
        <v>5.8454350856289011E-3</v>
      </c>
      <c r="X15" s="11"/>
      <c r="Y15" s="75"/>
    </row>
    <row r="16" spans="1:25">
      <c r="A16" s="359" t="s">
        <v>294</v>
      </c>
      <c r="B16" s="360"/>
      <c r="C16" s="157">
        <v>6983271</v>
      </c>
      <c r="D16" s="157"/>
      <c r="E16" s="157">
        <v>30782192281</v>
      </c>
      <c r="F16" s="157"/>
      <c r="G16" s="159">
        <v>24434856296</v>
      </c>
      <c r="H16" s="148"/>
      <c r="I16" s="148">
        <v>164245</v>
      </c>
      <c r="J16" s="148">
        <v>594239256</v>
      </c>
      <c r="K16" s="361"/>
      <c r="L16" s="148">
        <v>0</v>
      </c>
      <c r="M16" s="148">
        <v>0</v>
      </c>
      <c r="N16" s="148"/>
      <c r="O16" s="148">
        <v>7147516</v>
      </c>
      <c r="P16" s="148"/>
      <c r="Q16" s="86" t="s">
        <v>390</v>
      </c>
      <c r="R16" s="148"/>
      <c r="S16" s="148">
        <v>31376431537</v>
      </c>
      <c r="T16" s="148"/>
      <c r="U16" s="131">
        <v>23823025706</v>
      </c>
      <c r="V16" s="361"/>
      <c r="W16" s="11">
        <f>U16/درآمدها!$J$5</f>
        <v>2.0908878581033267E-3</v>
      </c>
      <c r="X16" s="11"/>
      <c r="Y16" s="75"/>
    </row>
    <row r="17" spans="1:25">
      <c r="A17" s="359" t="s">
        <v>298</v>
      </c>
      <c r="B17" s="360"/>
      <c r="C17" s="157">
        <v>11127861</v>
      </c>
      <c r="D17" s="157"/>
      <c r="E17" s="157">
        <v>43209767311</v>
      </c>
      <c r="F17" s="157"/>
      <c r="G17" s="159">
        <v>40905982545</v>
      </c>
      <c r="H17" s="148"/>
      <c r="I17" s="148">
        <v>261725</v>
      </c>
      <c r="J17" s="148">
        <v>970247424</v>
      </c>
      <c r="K17" s="361"/>
      <c r="L17" s="148">
        <v>0</v>
      </c>
      <c r="M17" s="148">
        <v>0</v>
      </c>
      <c r="N17" s="148"/>
      <c r="O17" s="148">
        <v>11389586</v>
      </c>
      <c r="P17" s="148"/>
      <c r="Q17" s="86" t="s">
        <v>436</v>
      </c>
      <c r="R17" s="148"/>
      <c r="S17" s="148">
        <v>44180014735</v>
      </c>
      <c r="T17" s="148"/>
      <c r="U17" s="131">
        <v>40634004674</v>
      </c>
      <c r="V17" s="361"/>
      <c r="W17" s="11">
        <f>U17/درآمدها!$J$5</f>
        <v>3.5663457718379727E-3</v>
      </c>
      <c r="X17" s="11"/>
      <c r="Y17" s="75"/>
    </row>
    <row r="18" spans="1:25">
      <c r="A18" s="360" t="s">
        <v>290</v>
      </c>
      <c r="B18" s="360"/>
      <c r="C18" s="157">
        <v>1779401</v>
      </c>
      <c r="D18" s="157"/>
      <c r="E18" s="157">
        <v>50425790818</v>
      </c>
      <c r="F18" s="157"/>
      <c r="G18" s="159">
        <v>55788379814</v>
      </c>
      <c r="H18" s="148"/>
      <c r="I18" s="148">
        <v>41850</v>
      </c>
      <c r="J18" s="148">
        <v>1298095582</v>
      </c>
      <c r="K18" s="361"/>
      <c r="L18" s="148">
        <v>55424</v>
      </c>
      <c r="M18" s="148">
        <v>1525208929</v>
      </c>
      <c r="N18" s="148"/>
      <c r="O18" s="148">
        <v>1765827</v>
      </c>
      <c r="P18" s="148"/>
      <c r="Q18" s="86" t="s">
        <v>505</v>
      </c>
      <c r="R18" s="148"/>
      <c r="S18" s="148">
        <v>50149833905</v>
      </c>
      <c r="T18" s="148"/>
      <c r="U18" s="131">
        <v>49833544155</v>
      </c>
      <c r="V18" s="361"/>
      <c r="W18" s="11">
        <f>U18/درآمدها!$J$5</f>
        <v>4.3737665267977654E-3</v>
      </c>
      <c r="X18" s="11"/>
      <c r="Y18" s="75"/>
    </row>
    <row r="19" spans="1:25" ht="31.2" customHeight="1">
      <c r="A19" s="360" t="s">
        <v>283</v>
      </c>
      <c r="B19" s="360"/>
      <c r="C19" s="157">
        <v>10412270</v>
      </c>
      <c r="D19" s="157"/>
      <c r="E19" s="157">
        <v>37864976570</v>
      </c>
      <c r="F19" s="157"/>
      <c r="G19" s="159">
        <v>36588370575</v>
      </c>
      <c r="H19" s="148"/>
      <c r="I19" s="148">
        <v>244896</v>
      </c>
      <c r="J19" s="148">
        <v>874372275</v>
      </c>
      <c r="K19" s="361"/>
      <c r="L19" s="148">
        <v>0</v>
      </c>
      <c r="M19" s="148">
        <v>0</v>
      </c>
      <c r="N19" s="148"/>
      <c r="O19" s="148">
        <v>10657166</v>
      </c>
      <c r="P19" s="148"/>
      <c r="Q19" s="86" t="s">
        <v>461</v>
      </c>
      <c r="R19" s="148"/>
      <c r="S19" s="148">
        <v>38739348845</v>
      </c>
      <c r="T19" s="148"/>
      <c r="U19" s="131">
        <v>33158455854</v>
      </c>
      <c r="V19" s="361"/>
      <c r="W19" s="11">
        <f>U19/درآمدها!$J$5</f>
        <v>2.9102353997427946E-3</v>
      </c>
      <c r="X19" s="11"/>
      <c r="Y19" s="75"/>
    </row>
    <row r="20" spans="1:25">
      <c r="A20" s="360" t="s">
        <v>275</v>
      </c>
      <c r="B20" s="360"/>
      <c r="C20" s="157">
        <v>1978964</v>
      </c>
      <c r="D20" s="157"/>
      <c r="E20" s="157">
        <v>35939661079</v>
      </c>
      <c r="F20" s="157"/>
      <c r="G20" s="159">
        <v>27383273169</v>
      </c>
      <c r="H20" s="148"/>
      <c r="I20" s="148">
        <v>46544</v>
      </c>
      <c r="J20" s="148">
        <v>648779928</v>
      </c>
      <c r="K20" s="361"/>
      <c r="L20" s="148">
        <v>0</v>
      </c>
      <c r="M20" s="148">
        <v>0</v>
      </c>
      <c r="N20" s="148"/>
      <c r="O20" s="148">
        <v>2025508</v>
      </c>
      <c r="P20" s="148"/>
      <c r="Q20" s="86" t="s">
        <v>459</v>
      </c>
      <c r="R20" s="148"/>
      <c r="S20" s="148">
        <v>36588441007</v>
      </c>
      <c r="T20" s="148"/>
      <c r="U20" s="131">
        <v>25792374277</v>
      </c>
      <c r="V20" s="361"/>
      <c r="W20" s="11">
        <f>U20/درآمدها!$J$5</f>
        <v>2.263732695962859E-3</v>
      </c>
      <c r="X20" s="11"/>
      <c r="Y20" s="75"/>
    </row>
    <row r="21" spans="1:25">
      <c r="A21" s="360" t="s">
        <v>280</v>
      </c>
      <c r="B21" s="360"/>
      <c r="C21" s="157">
        <v>8845092</v>
      </c>
      <c r="D21" s="157"/>
      <c r="E21" s="157">
        <v>44735659008</v>
      </c>
      <c r="F21" s="157"/>
      <c r="G21" s="159">
        <v>44050243153</v>
      </c>
      <c r="H21" s="148"/>
      <c r="I21" s="148">
        <v>208036</v>
      </c>
      <c r="J21" s="148">
        <v>1047933278</v>
      </c>
      <c r="K21" s="361"/>
      <c r="L21" s="148">
        <v>0</v>
      </c>
      <c r="M21" s="148">
        <v>0</v>
      </c>
      <c r="N21" s="148"/>
      <c r="O21" s="148">
        <v>9053128</v>
      </c>
      <c r="P21" s="148"/>
      <c r="Q21" s="86" t="s">
        <v>553</v>
      </c>
      <c r="R21" s="148"/>
      <c r="S21" s="148">
        <v>45783592286</v>
      </c>
      <c r="T21" s="148"/>
      <c r="U21" s="131">
        <v>46976147062</v>
      </c>
      <c r="V21" s="361"/>
      <c r="W21" s="11">
        <f>U21/درآمدها!$J$5</f>
        <v>4.122979873529423E-3</v>
      </c>
      <c r="X21" s="11"/>
      <c r="Y21" s="75"/>
    </row>
    <row r="22" spans="1:25">
      <c r="A22" s="359" t="s">
        <v>272</v>
      </c>
      <c r="B22" s="360"/>
      <c r="C22" s="157">
        <v>2979293</v>
      </c>
      <c r="D22" s="157"/>
      <c r="E22" s="157">
        <v>29833262240</v>
      </c>
      <c r="F22" s="157"/>
      <c r="G22" s="159">
        <v>29941434353</v>
      </c>
      <c r="H22" s="148"/>
      <c r="I22" s="148">
        <v>70072</v>
      </c>
      <c r="J22" s="148">
        <v>698042147</v>
      </c>
      <c r="K22" s="361"/>
      <c r="L22" s="148">
        <v>0</v>
      </c>
      <c r="M22" s="148">
        <v>0</v>
      </c>
      <c r="N22" s="148"/>
      <c r="O22" s="148">
        <v>3049365</v>
      </c>
      <c r="P22" s="148"/>
      <c r="Q22" s="86" t="s">
        <v>571</v>
      </c>
      <c r="R22" s="148"/>
      <c r="S22" s="148">
        <v>30531304387</v>
      </c>
      <c r="T22" s="148"/>
      <c r="U22" s="131">
        <v>25128824398</v>
      </c>
      <c r="V22" s="361"/>
      <c r="W22" s="11">
        <f>U22/درآمدها!$J$5</f>
        <v>2.205494569439006E-3</v>
      </c>
      <c r="X22" s="11"/>
      <c r="Y22" s="75"/>
    </row>
    <row r="23" spans="1:25">
      <c r="A23" s="359" t="s">
        <v>266</v>
      </c>
      <c r="B23" s="360"/>
      <c r="C23" s="157">
        <v>9824312</v>
      </c>
      <c r="D23" s="157"/>
      <c r="E23" s="157">
        <v>40119113522</v>
      </c>
      <c r="F23" s="157"/>
      <c r="G23" s="159">
        <v>34287925137</v>
      </c>
      <c r="H23" s="148"/>
      <c r="I23" s="148">
        <v>144137</v>
      </c>
      <c r="J23" s="148">
        <v>509396684</v>
      </c>
      <c r="K23" s="361"/>
      <c r="L23" s="148">
        <v>0</v>
      </c>
      <c r="M23" s="148">
        <v>0</v>
      </c>
      <c r="N23" s="148"/>
      <c r="O23" s="148">
        <v>9968449</v>
      </c>
      <c r="P23" s="148"/>
      <c r="Q23" s="86" t="s">
        <v>471</v>
      </c>
      <c r="R23" s="148"/>
      <c r="S23" s="148">
        <v>40628510206</v>
      </c>
      <c r="T23" s="148"/>
      <c r="U23" s="131">
        <v>32789333439</v>
      </c>
      <c r="V23" s="361"/>
      <c r="W23" s="11">
        <f>U23/درآمدها!$J$5</f>
        <v>2.8778384412203135E-3</v>
      </c>
      <c r="X23" s="11"/>
      <c r="Y23" s="75"/>
    </row>
    <row r="24" spans="1:25">
      <c r="A24" s="362" t="s">
        <v>264</v>
      </c>
      <c r="B24" s="348"/>
      <c r="C24" s="160">
        <v>1850441</v>
      </c>
      <c r="D24" s="160"/>
      <c r="E24" s="160">
        <v>70105577095</v>
      </c>
      <c r="F24" s="160"/>
      <c r="G24" s="161">
        <v>72160873269</v>
      </c>
      <c r="H24" s="75"/>
      <c r="I24" s="75">
        <v>16136</v>
      </c>
      <c r="J24" s="75">
        <v>648611454</v>
      </c>
      <c r="K24" s="361"/>
      <c r="L24" s="148">
        <v>0</v>
      </c>
      <c r="M24" s="148">
        <v>0</v>
      </c>
      <c r="N24" s="148"/>
      <c r="O24" s="148">
        <v>1866577</v>
      </c>
      <c r="P24" s="148"/>
      <c r="Q24" s="86" t="s">
        <v>587</v>
      </c>
      <c r="R24" s="148"/>
      <c r="S24" s="148">
        <v>70754188549</v>
      </c>
      <c r="T24" s="148"/>
      <c r="U24" s="131">
        <v>67168045383</v>
      </c>
      <c r="V24" s="361"/>
      <c r="W24" s="11">
        <f>U24/درآمدها!$J$5</f>
        <v>5.8951726903638813E-3</v>
      </c>
      <c r="X24" s="11"/>
      <c r="Y24" s="75"/>
    </row>
    <row r="25" spans="1:25">
      <c r="A25" s="359" t="s">
        <v>256</v>
      </c>
      <c r="B25" s="360"/>
      <c r="C25" s="157">
        <v>0</v>
      </c>
      <c r="D25" s="157"/>
      <c r="E25" s="157">
        <v>0</v>
      </c>
      <c r="F25" s="157"/>
      <c r="G25" s="159">
        <v>0</v>
      </c>
      <c r="H25" s="148"/>
      <c r="I25" s="159">
        <f>916135+7783184</f>
        <v>8699319</v>
      </c>
      <c r="J25" s="148">
        <v>0</v>
      </c>
      <c r="K25" s="361"/>
      <c r="L25" s="148">
        <v>0</v>
      </c>
      <c r="M25" s="148">
        <v>0</v>
      </c>
      <c r="N25" s="148"/>
      <c r="O25" s="148">
        <v>8699319</v>
      </c>
      <c r="P25" s="148"/>
      <c r="Q25" s="86" t="s">
        <v>416</v>
      </c>
      <c r="R25" s="148"/>
      <c r="S25" s="148">
        <v>48409536539</v>
      </c>
      <c r="T25" s="148"/>
      <c r="U25" s="131">
        <v>53701335506</v>
      </c>
      <c r="V25" s="361"/>
      <c r="W25" s="11">
        <f>U25/درآمدها!$J$5</f>
        <v>4.7132329771675087E-3</v>
      </c>
      <c r="X25" s="11"/>
      <c r="Y25" s="75"/>
    </row>
    <row r="26" spans="1:25">
      <c r="A26" s="359" t="s">
        <v>236</v>
      </c>
      <c r="B26" s="360"/>
      <c r="C26" s="157">
        <v>13347167</v>
      </c>
      <c r="D26" s="157"/>
      <c r="E26" s="157">
        <v>65020487529</v>
      </c>
      <c r="F26" s="157"/>
      <c r="G26" s="159">
        <v>68992307055</v>
      </c>
      <c r="H26" s="148"/>
      <c r="I26" s="148">
        <v>57295</v>
      </c>
      <c r="J26" s="148">
        <v>323424532</v>
      </c>
      <c r="K26" s="361"/>
      <c r="L26" s="148">
        <v>0</v>
      </c>
      <c r="M26" s="148">
        <v>0</v>
      </c>
      <c r="N26" s="148"/>
      <c r="O26" s="148">
        <v>13404462</v>
      </c>
      <c r="P26" s="148"/>
      <c r="Q26" s="86" t="s">
        <v>468</v>
      </c>
      <c r="R26" s="148"/>
      <c r="S26" s="148">
        <v>65343912061</v>
      </c>
      <c r="T26" s="148"/>
      <c r="U26" s="131">
        <v>64105157927</v>
      </c>
      <c r="V26" s="361"/>
      <c r="W26" s="11">
        <f>U26/درآمدها!$J$5</f>
        <v>5.6263506577840959E-3</v>
      </c>
      <c r="X26" s="11"/>
      <c r="Y26" s="75"/>
    </row>
    <row r="27" spans="1:25">
      <c r="A27" s="359" t="s">
        <v>218</v>
      </c>
      <c r="B27" s="360"/>
      <c r="C27" s="157">
        <v>29333678</v>
      </c>
      <c r="D27" s="157"/>
      <c r="E27" s="157">
        <v>45471233164</v>
      </c>
      <c r="F27" s="157"/>
      <c r="G27" s="159">
        <v>46508832476</v>
      </c>
      <c r="H27" s="148"/>
      <c r="I27" s="148">
        <v>689926</v>
      </c>
      <c r="J27" s="148">
        <v>1173700000</v>
      </c>
      <c r="K27" s="361"/>
      <c r="L27" s="148">
        <v>0</v>
      </c>
      <c r="M27" s="148">
        <v>0</v>
      </c>
      <c r="N27" s="148"/>
      <c r="O27" s="148">
        <v>30023604</v>
      </c>
      <c r="P27" s="148"/>
      <c r="Q27" s="86" t="s">
        <v>514</v>
      </c>
      <c r="R27" s="148"/>
      <c r="S27" s="148">
        <v>46644933164</v>
      </c>
      <c r="T27" s="148"/>
      <c r="U27" s="131">
        <v>46677523006</v>
      </c>
      <c r="V27" s="361"/>
      <c r="W27" s="11">
        <f>U27/درآمدها!$J$5</f>
        <v>4.0967703810605169E-3</v>
      </c>
      <c r="X27" s="11"/>
      <c r="Y27" s="75"/>
    </row>
    <row r="28" spans="1:25">
      <c r="A28" s="360" t="s">
        <v>219</v>
      </c>
      <c r="B28" s="360"/>
      <c r="C28" s="157">
        <v>4168524</v>
      </c>
      <c r="D28" s="157"/>
      <c r="E28" s="157">
        <v>79096144345</v>
      </c>
      <c r="F28" s="157"/>
      <c r="G28" s="159">
        <v>66175228881</v>
      </c>
      <c r="H28" s="148"/>
      <c r="I28" s="148">
        <v>98042</v>
      </c>
      <c r="J28" s="148">
        <v>1580213497</v>
      </c>
      <c r="K28" s="361"/>
      <c r="L28" s="148">
        <v>0</v>
      </c>
      <c r="M28" s="148">
        <v>0</v>
      </c>
      <c r="N28" s="148"/>
      <c r="O28" s="148">
        <v>4266566</v>
      </c>
      <c r="P28" s="148"/>
      <c r="Q28" s="86" t="s">
        <v>432</v>
      </c>
      <c r="R28" s="148"/>
      <c r="S28" s="148">
        <v>80676357842</v>
      </c>
      <c r="T28" s="148"/>
      <c r="U28" s="131">
        <v>61072991027</v>
      </c>
      <c r="V28" s="361"/>
      <c r="W28" s="11">
        <f>U28/درآمدها!$J$5</f>
        <v>5.360224892182624E-3</v>
      </c>
      <c r="X28" s="11"/>
      <c r="Y28" s="75"/>
    </row>
    <row r="29" spans="1:25">
      <c r="A29" s="359" t="s">
        <v>220</v>
      </c>
      <c r="B29" s="360"/>
      <c r="C29" s="157">
        <v>6980840</v>
      </c>
      <c r="D29" s="157"/>
      <c r="E29" s="157">
        <v>55177521621</v>
      </c>
      <c r="F29" s="157"/>
      <c r="G29" s="159">
        <v>49199665378</v>
      </c>
      <c r="H29" s="148"/>
      <c r="I29" s="148">
        <v>164188</v>
      </c>
      <c r="J29" s="148">
        <v>1171744459</v>
      </c>
      <c r="K29" s="361"/>
      <c r="L29" s="148">
        <v>0</v>
      </c>
      <c r="M29" s="148">
        <v>0</v>
      </c>
      <c r="N29" s="148"/>
      <c r="O29" s="148">
        <v>7145028</v>
      </c>
      <c r="P29" s="148"/>
      <c r="Q29" s="86" t="s">
        <v>433</v>
      </c>
      <c r="R29" s="148"/>
      <c r="S29" s="148">
        <v>56349266080</v>
      </c>
      <c r="T29" s="148"/>
      <c r="U29" s="131">
        <v>45385071388</v>
      </c>
      <c r="V29" s="361"/>
      <c r="W29" s="11">
        <f>U29/درآمدها!$J$5</f>
        <v>3.9833351092939421E-3</v>
      </c>
      <c r="X29" s="11"/>
      <c r="Y29" s="75"/>
    </row>
    <row r="30" spans="1:25">
      <c r="A30" s="359" t="s">
        <v>100</v>
      </c>
      <c r="B30" s="360"/>
      <c r="C30" s="157">
        <v>2899895</v>
      </c>
      <c r="D30" s="157"/>
      <c r="E30" s="157">
        <v>28850351906</v>
      </c>
      <c r="F30" s="157"/>
      <c r="G30" s="159">
        <v>28826406250</v>
      </c>
      <c r="H30" s="148"/>
      <c r="I30" s="148">
        <v>68204</v>
      </c>
      <c r="J30" s="148">
        <v>678915060</v>
      </c>
      <c r="K30" s="361"/>
      <c r="L30" s="148">
        <v>0</v>
      </c>
      <c r="M30" s="148">
        <v>0</v>
      </c>
      <c r="N30" s="148"/>
      <c r="O30" s="148">
        <v>2968099</v>
      </c>
      <c r="P30" s="148"/>
      <c r="Q30" s="148" t="s">
        <v>530</v>
      </c>
      <c r="R30" s="148"/>
      <c r="S30" s="148">
        <v>29529266966</v>
      </c>
      <c r="T30" s="148"/>
      <c r="U30" s="131">
        <v>27911151156</v>
      </c>
      <c r="V30" s="361"/>
      <c r="W30" s="11">
        <f>U30/درآمدها!$J$5</f>
        <v>2.4496924856639382E-3</v>
      </c>
      <c r="X30" s="11"/>
      <c r="Y30" s="75"/>
    </row>
    <row r="31" spans="1:25">
      <c r="A31" s="359" t="s">
        <v>99</v>
      </c>
      <c r="B31" s="360"/>
      <c r="C31" s="157">
        <v>13344803</v>
      </c>
      <c r="D31" s="157"/>
      <c r="E31" s="157">
        <v>48951221627</v>
      </c>
      <c r="F31" s="157"/>
      <c r="G31" s="159">
        <v>51098326282</v>
      </c>
      <c r="H31" s="148"/>
      <c r="I31" s="148">
        <v>313868</v>
      </c>
      <c r="J31" s="148">
        <v>1208905860</v>
      </c>
      <c r="K31" s="361"/>
      <c r="L31" s="148">
        <v>0</v>
      </c>
      <c r="M31" s="148">
        <v>0</v>
      </c>
      <c r="N31" s="148"/>
      <c r="O31" s="148">
        <v>13658671</v>
      </c>
      <c r="P31" s="148"/>
      <c r="Q31" s="86" t="s">
        <v>538</v>
      </c>
      <c r="R31" s="148"/>
      <c r="S31" s="148">
        <v>50160127487</v>
      </c>
      <c r="T31" s="148"/>
      <c r="U31" s="131">
        <v>42320761750</v>
      </c>
      <c r="V31" s="361"/>
      <c r="W31" s="11">
        <f>U31/درآمدها!$J$5</f>
        <v>3.7143882553286409E-3</v>
      </c>
      <c r="X31" s="11"/>
      <c r="Y31" s="75"/>
    </row>
    <row r="32" spans="1:25">
      <c r="A32" s="360" t="s">
        <v>98</v>
      </c>
      <c r="B32" s="360"/>
      <c r="C32" s="157">
        <v>5920799</v>
      </c>
      <c r="D32" s="157"/>
      <c r="E32" s="157">
        <v>34496394276</v>
      </c>
      <c r="F32" s="157"/>
      <c r="G32" s="159">
        <v>31134666605</v>
      </c>
      <c r="H32" s="148"/>
      <c r="I32" s="148">
        <v>139256</v>
      </c>
      <c r="J32" s="148">
        <v>730478291</v>
      </c>
      <c r="K32" s="361"/>
      <c r="L32" s="148">
        <v>0</v>
      </c>
      <c r="M32" s="148">
        <v>0</v>
      </c>
      <c r="N32" s="148"/>
      <c r="O32" s="148">
        <v>6060055</v>
      </c>
      <c r="P32" s="148"/>
      <c r="Q32" s="86" t="s">
        <v>531</v>
      </c>
      <c r="R32" s="148"/>
      <c r="S32" s="148">
        <v>35226872567</v>
      </c>
      <c r="T32" s="148"/>
      <c r="U32" s="131">
        <v>30493476225</v>
      </c>
      <c r="V32" s="361"/>
      <c r="W32" s="11">
        <f>U32/درآمدها!$J$5</f>
        <v>2.676336749876274E-3</v>
      </c>
      <c r="X32" s="11"/>
      <c r="Y32" s="75"/>
    </row>
    <row r="33" spans="1:25">
      <c r="A33" s="359" t="s">
        <v>97</v>
      </c>
      <c r="B33" s="360"/>
      <c r="C33" s="157">
        <v>10599364</v>
      </c>
      <c r="D33" s="157"/>
      <c r="E33" s="157">
        <v>74622802054</v>
      </c>
      <c r="F33" s="157"/>
      <c r="G33" s="159">
        <v>83658204410</v>
      </c>
      <c r="H33" s="148"/>
      <c r="I33" s="148">
        <v>249296</v>
      </c>
      <c r="J33" s="148">
        <v>1980588816</v>
      </c>
      <c r="K33" s="361"/>
      <c r="L33" s="148">
        <v>0</v>
      </c>
      <c r="M33" s="148">
        <v>0</v>
      </c>
      <c r="N33" s="148"/>
      <c r="O33" s="148">
        <v>10848660</v>
      </c>
      <c r="P33" s="148"/>
      <c r="Q33" s="86" t="s">
        <v>397</v>
      </c>
      <c r="R33" s="148"/>
      <c r="S33" s="148">
        <v>76603390870</v>
      </c>
      <c r="T33" s="148"/>
      <c r="U33" s="131">
        <v>81527875178</v>
      </c>
      <c r="V33" s="361"/>
      <c r="W33" s="11">
        <f>U33/درآمدها!$J$5</f>
        <v>7.155499322813173E-3</v>
      </c>
      <c r="X33" s="11"/>
      <c r="Y33" s="75"/>
    </row>
    <row r="34" spans="1:25" ht="36" customHeight="1">
      <c r="A34" s="359" t="s">
        <v>96</v>
      </c>
      <c r="B34" s="360"/>
      <c r="C34" s="157">
        <v>15926717</v>
      </c>
      <c r="D34" s="157"/>
      <c r="E34" s="157">
        <v>71820068105</v>
      </c>
      <c r="F34" s="157"/>
      <c r="G34" s="159">
        <v>64119409789</v>
      </c>
      <c r="H34" s="148"/>
      <c r="I34" s="148">
        <v>374595</v>
      </c>
      <c r="J34" s="148">
        <v>1486221519</v>
      </c>
      <c r="K34" s="361"/>
      <c r="L34" s="148">
        <v>0</v>
      </c>
      <c r="M34" s="148">
        <v>0</v>
      </c>
      <c r="N34" s="148"/>
      <c r="O34" s="148">
        <v>16301312</v>
      </c>
      <c r="P34" s="148"/>
      <c r="Q34" s="86" t="s">
        <v>566</v>
      </c>
      <c r="R34" s="148"/>
      <c r="S34" s="148">
        <v>73306289624</v>
      </c>
      <c r="T34" s="148"/>
      <c r="U34" s="131">
        <v>70537401453</v>
      </c>
      <c r="V34" s="361"/>
      <c r="W34" s="11">
        <f>U34/درآمدها!$J$5</f>
        <v>6.190892712804835E-3</v>
      </c>
      <c r="X34" s="11"/>
      <c r="Y34" s="75"/>
    </row>
    <row r="35" spans="1:25">
      <c r="A35" s="359" t="s">
        <v>95</v>
      </c>
      <c r="B35" s="360"/>
      <c r="C35" s="157">
        <v>2344306</v>
      </c>
      <c r="D35" s="157"/>
      <c r="E35" s="157">
        <v>52990209155</v>
      </c>
      <c r="F35" s="157"/>
      <c r="G35" s="159">
        <v>48471433493</v>
      </c>
      <c r="H35" s="148"/>
      <c r="I35" s="148">
        <v>55137</v>
      </c>
      <c r="J35" s="148">
        <v>1142986101</v>
      </c>
      <c r="K35" s="361"/>
      <c r="L35" s="148">
        <v>0</v>
      </c>
      <c r="M35" s="148">
        <v>0</v>
      </c>
      <c r="N35" s="148"/>
      <c r="O35" s="148">
        <v>2399443</v>
      </c>
      <c r="P35" s="148"/>
      <c r="Q35" s="86" t="s">
        <v>572</v>
      </c>
      <c r="R35" s="148"/>
      <c r="S35" s="148">
        <v>54133195256</v>
      </c>
      <c r="T35" s="148"/>
      <c r="U35" s="131">
        <v>45294308309</v>
      </c>
      <c r="V35" s="361"/>
      <c r="W35" s="11">
        <f>U35/درآمدها!$J$5</f>
        <v>3.9753690590454476E-3</v>
      </c>
      <c r="X35" s="11"/>
      <c r="Y35" s="75"/>
    </row>
    <row r="36" spans="1:25" ht="36" customHeight="1">
      <c r="A36" s="360" t="s">
        <v>94</v>
      </c>
      <c r="B36" s="360"/>
      <c r="C36" s="157">
        <v>1335868</v>
      </c>
      <c r="D36" s="157"/>
      <c r="E36" s="157">
        <v>24472759368</v>
      </c>
      <c r="F36" s="157"/>
      <c r="G36" s="159">
        <v>27979265667</v>
      </c>
      <c r="H36" s="148"/>
      <c r="I36" s="148">
        <v>31419</v>
      </c>
      <c r="J36" s="148">
        <v>664638367</v>
      </c>
      <c r="K36" s="361"/>
      <c r="L36" s="148">
        <v>0</v>
      </c>
      <c r="M36" s="148">
        <v>0</v>
      </c>
      <c r="N36" s="148"/>
      <c r="O36" s="148">
        <v>1367287</v>
      </c>
      <c r="P36" s="148"/>
      <c r="Q36" s="86" t="s">
        <v>575</v>
      </c>
      <c r="R36" s="148"/>
      <c r="S36" s="148">
        <v>25137397735</v>
      </c>
      <c r="T36" s="148"/>
      <c r="U36" s="131">
        <v>27318948014</v>
      </c>
      <c r="V36" s="361"/>
      <c r="W36" s="11">
        <f>U36/درآمدها!$J$5</f>
        <v>2.3977162852257803E-3</v>
      </c>
      <c r="X36" s="11"/>
      <c r="Y36" s="75"/>
    </row>
    <row r="37" spans="1:25">
      <c r="A37" s="359" t="s">
        <v>93</v>
      </c>
      <c r="B37" s="360"/>
      <c r="C37" s="157">
        <v>9034034</v>
      </c>
      <c r="D37" s="157"/>
      <c r="E37" s="157">
        <v>67354793163</v>
      </c>
      <c r="F37" s="157"/>
      <c r="G37" s="159">
        <v>64658026786</v>
      </c>
      <c r="H37" s="148"/>
      <c r="I37" s="131">
        <v>212479</v>
      </c>
      <c r="J37" s="131">
        <v>1524206131</v>
      </c>
      <c r="K37" s="361"/>
      <c r="L37" s="148">
        <v>0</v>
      </c>
      <c r="M37" s="148">
        <v>0</v>
      </c>
      <c r="N37" s="148"/>
      <c r="O37" s="148">
        <v>9246513</v>
      </c>
      <c r="P37" s="148"/>
      <c r="Q37" s="86" t="s">
        <v>549</v>
      </c>
      <c r="R37" s="148"/>
      <c r="S37" s="148">
        <v>68878999294</v>
      </c>
      <c r="T37" s="148"/>
      <c r="U37" s="131">
        <v>56068127115</v>
      </c>
      <c r="V37" s="361"/>
      <c r="W37" s="11">
        <f>U37/درآمدها!$J$5</f>
        <v>4.9209604043629791E-3</v>
      </c>
      <c r="X37" s="11"/>
      <c r="Y37" s="75"/>
    </row>
    <row r="38" spans="1:25">
      <c r="A38" s="359" t="s">
        <v>92</v>
      </c>
      <c r="B38" s="360"/>
      <c r="C38" s="157">
        <v>11777121</v>
      </c>
      <c r="D38" s="157"/>
      <c r="E38" s="157">
        <v>103889962794</v>
      </c>
      <c r="F38" s="157"/>
      <c r="G38" s="159">
        <v>103490296634</v>
      </c>
      <c r="H38" s="148"/>
      <c r="I38" s="148">
        <v>276996</v>
      </c>
      <c r="J38" s="148">
        <v>2445094083</v>
      </c>
      <c r="K38" s="361"/>
      <c r="L38" s="148">
        <v>0</v>
      </c>
      <c r="M38" s="148">
        <v>0</v>
      </c>
      <c r="N38" s="148"/>
      <c r="O38" s="148">
        <v>12054117</v>
      </c>
      <c r="P38" s="148"/>
      <c r="Q38" s="86" t="s">
        <v>442</v>
      </c>
      <c r="R38" s="148"/>
      <c r="S38" s="148">
        <v>106335056877</v>
      </c>
      <c r="T38" s="148"/>
      <c r="U38" s="131">
        <v>98854758787</v>
      </c>
      <c r="V38" s="361"/>
      <c r="W38" s="11">
        <f>U38/درآمدها!$J$5</f>
        <v>8.6762369068599902E-3</v>
      </c>
      <c r="X38" s="11"/>
      <c r="Y38" s="75"/>
    </row>
    <row r="39" spans="1:25">
      <c r="A39" s="359" t="s">
        <v>91</v>
      </c>
      <c r="B39" s="360"/>
      <c r="C39" s="157">
        <v>22520135</v>
      </c>
      <c r="D39" s="157"/>
      <c r="E39" s="157">
        <v>41231824334</v>
      </c>
      <c r="F39" s="157"/>
      <c r="G39" s="159">
        <v>44749894258</v>
      </c>
      <c r="H39" s="148"/>
      <c r="I39" s="148">
        <v>529672</v>
      </c>
      <c r="J39" s="148">
        <v>1055877186</v>
      </c>
      <c r="K39" s="361"/>
      <c r="L39" s="148">
        <v>0</v>
      </c>
      <c r="M39" s="148">
        <v>0</v>
      </c>
      <c r="N39" s="148"/>
      <c r="O39" s="148">
        <v>23049807</v>
      </c>
      <c r="P39" s="148"/>
      <c r="Q39" s="86" t="s">
        <v>410</v>
      </c>
      <c r="R39" s="148"/>
      <c r="S39" s="148">
        <v>42287701520</v>
      </c>
      <c r="T39" s="148"/>
      <c r="U39" s="131">
        <v>45825321300</v>
      </c>
      <c r="V39" s="361"/>
      <c r="W39" s="11">
        <f>U39/درآمدها!$J$5</f>
        <v>4.0219747517512821E-3</v>
      </c>
      <c r="X39" s="11"/>
      <c r="Y39" s="75"/>
    </row>
    <row r="40" spans="1:25">
      <c r="A40" s="360" t="s">
        <v>90</v>
      </c>
      <c r="B40" s="360"/>
      <c r="C40" s="157">
        <v>14638956</v>
      </c>
      <c r="D40" s="157"/>
      <c r="E40" s="157">
        <v>71837417917</v>
      </c>
      <c r="F40" s="157"/>
      <c r="G40" s="159">
        <v>68466474071</v>
      </c>
      <c r="H40" s="148"/>
      <c r="I40" s="148">
        <v>344307</v>
      </c>
      <c r="J40" s="148">
        <v>1620981377</v>
      </c>
      <c r="K40" s="361"/>
      <c r="L40" s="148">
        <v>0</v>
      </c>
      <c r="M40" s="148">
        <v>0</v>
      </c>
      <c r="N40" s="148"/>
      <c r="O40" s="148">
        <v>14983263</v>
      </c>
      <c r="P40" s="148"/>
      <c r="Q40" s="86" t="s">
        <v>474</v>
      </c>
      <c r="R40" s="148"/>
      <c r="S40" s="148">
        <v>73458399294</v>
      </c>
      <c r="T40" s="148"/>
      <c r="U40" s="131">
        <v>64014895896</v>
      </c>
      <c r="V40" s="361"/>
      <c r="W40" s="11">
        <f>U40/درآمدها!$J$5</f>
        <v>5.618428583275395E-3</v>
      </c>
      <c r="X40" s="11"/>
      <c r="Y40" s="75"/>
    </row>
    <row r="41" spans="1:25">
      <c r="A41" s="359" t="s">
        <v>89</v>
      </c>
      <c r="B41" s="360"/>
      <c r="C41" s="157">
        <v>1597492</v>
      </c>
      <c r="D41" s="157"/>
      <c r="E41" s="157">
        <v>59275961458</v>
      </c>
      <c r="F41" s="157"/>
      <c r="G41" s="159">
        <v>63043080832</v>
      </c>
      <c r="H41" s="148"/>
      <c r="I41" s="148">
        <v>0</v>
      </c>
      <c r="J41" s="148">
        <v>0</v>
      </c>
      <c r="K41" s="361"/>
      <c r="L41" s="148">
        <v>1597492</v>
      </c>
      <c r="M41" s="148">
        <v>59622526220</v>
      </c>
      <c r="N41" s="148"/>
      <c r="O41" s="148">
        <v>0</v>
      </c>
      <c r="P41" s="148"/>
      <c r="Q41" s="86"/>
      <c r="R41" s="148"/>
      <c r="S41" s="148">
        <v>0</v>
      </c>
      <c r="T41" s="148"/>
      <c r="U41" s="131">
        <v>0</v>
      </c>
      <c r="V41" s="361"/>
      <c r="W41" s="11">
        <f>U41/درآمدها!$J$5</f>
        <v>0</v>
      </c>
      <c r="X41" s="11"/>
      <c r="Y41" s="75"/>
    </row>
    <row r="42" spans="1:25">
      <c r="A42" s="359" t="s">
        <v>357</v>
      </c>
      <c r="B42" s="360"/>
      <c r="C42" s="157">
        <v>702135</v>
      </c>
      <c r="D42" s="157"/>
      <c r="E42" s="157">
        <v>30764340602</v>
      </c>
      <c r="F42" s="157"/>
      <c r="G42" s="159">
        <v>30828773800</v>
      </c>
      <c r="H42" s="148"/>
      <c r="I42" s="148">
        <v>16513</v>
      </c>
      <c r="J42" s="148">
        <v>731957041</v>
      </c>
      <c r="K42" s="361"/>
      <c r="L42" s="148">
        <v>0</v>
      </c>
      <c r="M42" s="148">
        <v>0</v>
      </c>
      <c r="N42" s="148"/>
      <c r="O42" s="148">
        <v>718648</v>
      </c>
      <c r="P42" s="148"/>
      <c r="Q42" s="86" t="s">
        <v>495</v>
      </c>
      <c r="R42" s="148"/>
      <c r="S42" s="148">
        <v>31496297643</v>
      </c>
      <c r="T42" s="148"/>
      <c r="U42" s="131">
        <v>29353547308</v>
      </c>
      <c r="V42" s="361"/>
      <c r="W42" s="11">
        <f>U42/درآمدها!$J$5</f>
        <v>2.5762880171472536E-3</v>
      </c>
      <c r="X42" s="11"/>
      <c r="Y42" s="75"/>
    </row>
    <row r="43" spans="1:25">
      <c r="A43" s="359" t="s">
        <v>352</v>
      </c>
      <c r="B43" s="360"/>
      <c r="C43" s="157">
        <v>8681287</v>
      </c>
      <c r="D43" s="157"/>
      <c r="E43" s="157">
        <v>32599363534</v>
      </c>
      <c r="F43" s="157"/>
      <c r="G43" s="159">
        <v>29780864668</v>
      </c>
      <c r="H43" s="148"/>
      <c r="I43" s="148">
        <v>3024169</v>
      </c>
      <c r="J43" s="148">
        <v>10650429614</v>
      </c>
      <c r="K43" s="361"/>
      <c r="L43" s="148">
        <v>0</v>
      </c>
      <c r="M43" s="148">
        <v>0</v>
      </c>
      <c r="N43" s="148"/>
      <c r="O43" s="148">
        <v>11705456</v>
      </c>
      <c r="P43" s="148"/>
      <c r="Q43" s="86" t="s">
        <v>401</v>
      </c>
      <c r="R43" s="148"/>
      <c r="S43" s="148">
        <v>43249793148</v>
      </c>
      <c r="T43" s="148"/>
      <c r="U43" s="131">
        <v>40259897540</v>
      </c>
      <c r="V43" s="361"/>
      <c r="W43" s="11">
        <f>U43/درآمدها!$J$5</f>
        <v>3.5335113168966162E-3</v>
      </c>
      <c r="X43" s="11"/>
      <c r="Y43" s="75"/>
    </row>
    <row r="44" spans="1:25">
      <c r="A44" s="360" t="s">
        <v>355</v>
      </c>
      <c r="B44" s="360"/>
      <c r="C44" s="157">
        <v>456154</v>
      </c>
      <c r="D44" s="157"/>
      <c r="E44" s="157">
        <v>10224681646</v>
      </c>
      <c r="F44" s="157"/>
      <c r="G44" s="159">
        <v>11014054779</v>
      </c>
      <c r="H44" s="148"/>
      <c r="I44" s="148">
        <v>10520</v>
      </c>
      <c r="J44" s="148">
        <v>252255656</v>
      </c>
      <c r="K44" s="361"/>
      <c r="L44" s="148">
        <v>0</v>
      </c>
      <c r="M44" s="148">
        <v>0</v>
      </c>
      <c r="N44" s="148"/>
      <c r="O44" s="148">
        <v>466674</v>
      </c>
      <c r="P44" s="148"/>
      <c r="Q44" s="86" t="s">
        <v>473</v>
      </c>
      <c r="R44" s="148"/>
      <c r="S44" s="148">
        <v>10476937302</v>
      </c>
      <c r="T44" s="148"/>
      <c r="U44" s="131">
        <v>11017560633</v>
      </c>
      <c r="V44" s="361"/>
      <c r="W44" s="11">
        <f>U44/درآمدها!$J$5</f>
        <v>9.6698396071725687E-4</v>
      </c>
      <c r="X44" s="11"/>
      <c r="Y44" s="75"/>
    </row>
    <row r="45" spans="1:25">
      <c r="A45" s="360" t="s">
        <v>342</v>
      </c>
      <c r="B45" s="360"/>
      <c r="C45" s="157">
        <v>3925124</v>
      </c>
      <c r="D45" s="363"/>
      <c r="E45" s="159">
        <v>33444770312</v>
      </c>
      <c r="F45" s="363"/>
      <c r="G45" s="159">
        <v>33399147029</v>
      </c>
      <c r="H45" s="148"/>
      <c r="I45" s="148">
        <v>92318</v>
      </c>
      <c r="J45" s="148">
        <v>765133839</v>
      </c>
      <c r="K45" s="361"/>
      <c r="L45" s="148">
        <v>0</v>
      </c>
      <c r="M45" s="148">
        <v>0</v>
      </c>
      <c r="N45" s="148"/>
      <c r="O45" s="148">
        <v>4017442</v>
      </c>
      <c r="P45" s="148"/>
      <c r="Q45" s="86" t="s">
        <v>529</v>
      </c>
      <c r="R45" s="148"/>
      <c r="S45" s="148">
        <v>34209904151</v>
      </c>
      <c r="T45" s="148"/>
      <c r="U45" s="131">
        <v>32387594968</v>
      </c>
      <c r="V45" s="361"/>
      <c r="W45" s="11">
        <f>U45/درآمدها!$J$5</f>
        <v>2.8425788523875088E-3</v>
      </c>
      <c r="X45" s="11"/>
      <c r="Y45" s="75"/>
    </row>
    <row r="46" spans="1:25">
      <c r="A46" s="359" t="s">
        <v>300</v>
      </c>
      <c r="B46" s="360"/>
      <c r="C46" s="157">
        <v>1604614</v>
      </c>
      <c r="D46" s="157"/>
      <c r="E46" s="157">
        <v>31126962435</v>
      </c>
      <c r="F46" s="157"/>
      <c r="G46" s="159">
        <v>33496397484</v>
      </c>
      <c r="H46" s="148"/>
      <c r="I46" s="148">
        <v>270135</v>
      </c>
      <c r="J46" s="148">
        <v>5668337861</v>
      </c>
      <c r="K46" s="361"/>
      <c r="L46" s="148">
        <v>0</v>
      </c>
      <c r="M46" s="148">
        <v>0</v>
      </c>
      <c r="N46" s="148"/>
      <c r="O46" s="148">
        <v>1874749</v>
      </c>
      <c r="P46" s="148"/>
      <c r="Q46" s="86" t="s">
        <v>443</v>
      </c>
      <c r="R46" s="148"/>
      <c r="S46" s="148">
        <v>36795300296</v>
      </c>
      <c r="T46" s="148"/>
      <c r="U46" s="131">
        <v>41185432784</v>
      </c>
      <c r="V46" s="361"/>
      <c r="W46" s="11">
        <f>U46/درآمدها!$J$5</f>
        <v>3.6147432488857971E-3</v>
      </c>
      <c r="X46" s="11"/>
      <c r="Y46" s="75"/>
    </row>
    <row r="47" spans="1:25">
      <c r="A47" s="360" t="s">
        <v>295</v>
      </c>
      <c r="B47" s="360"/>
      <c r="C47" s="157">
        <v>8868190</v>
      </c>
      <c r="D47" s="157"/>
      <c r="E47" s="157">
        <v>48555354841</v>
      </c>
      <c r="F47" s="157"/>
      <c r="G47" s="159">
        <v>48044062272</v>
      </c>
      <c r="H47" s="148"/>
      <c r="I47" s="148">
        <v>208579</v>
      </c>
      <c r="J47" s="148">
        <v>1120794329</v>
      </c>
      <c r="K47" s="361"/>
      <c r="L47" s="148">
        <v>0</v>
      </c>
      <c r="M47" s="148">
        <v>0</v>
      </c>
      <c r="N47" s="148"/>
      <c r="O47" s="148">
        <v>9076769</v>
      </c>
      <c r="P47" s="148"/>
      <c r="Q47" s="86" t="s">
        <v>398</v>
      </c>
      <c r="R47" s="148"/>
      <c r="S47" s="148">
        <v>49676149170</v>
      </c>
      <c r="T47" s="148"/>
      <c r="U47" s="131">
        <v>49895875106</v>
      </c>
      <c r="V47" s="361"/>
      <c r="W47" s="11">
        <f>U47/درآمدها!$J$5</f>
        <v>4.3792371597156116E-3</v>
      </c>
      <c r="X47" s="11"/>
      <c r="Y47" s="75"/>
    </row>
    <row r="48" spans="1:25">
      <c r="A48" s="359" t="s">
        <v>282</v>
      </c>
      <c r="B48" s="360"/>
      <c r="C48" s="157">
        <v>2781176</v>
      </c>
      <c r="D48" s="157"/>
      <c r="E48" s="157">
        <v>108204063319</v>
      </c>
      <c r="F48" s="157"/>
      <c r="G48" s="159">
        <v>115976144722</v>
      </c>
      <c r="H48" s="148"/>
      <c r="I48" s="148">
        <v>65412</v>
      </c>
      <c r="J48" s="148">
        <v>2701481886</v>
      </c>
      <c r="K48" s="361"/>
      <c r="L48" s="148">
        <v>0</v>
      </c>
      <c r="M48" s="148">
        <v>0</v>
      </c>
      <c r="N48" s="148"/>
      <c r="O48" s="148">
        <v>2846588</v>
      </c>
      <c r="P48" s="148"/>
      <c r="Q48" s="86" t="s">
        <v>423</v>
      </c>
      <c r="R48" s="148"/>
      <c r="S48" s="148">
        <v>110905545205</v>
      </c>
      <c r="T48" s="148"/>
      <c r="U48" s="131">
        <v>122099432083</v>
      </c>
      <c r="V48" s="361"/>
      <c r="W48" s="11">
        <f>U48/درآمدها!$J$5</f>
        <v>1.0716364208907281E-2</v>
      </c>
      <c r="X48" s="11"/>
      <c r="Y48" s="75"/>
    </row>
    <row r="49" spans="1:25">
      <c r="A49" s="359" t="s">
        <v>261</v>
      </c>
      <c r="B49" s="360"/>
      <c r="C49" s="157">
        <v>7501663</v>
      </c>
      <c r="D49" s="157"/>
      <c r="E49" s="157">
        <v>18448498531</v>
      </c>
      <c r="F49" s="157"/>
      <c r="G49" s="159">
        <v>21013905204</v>
      </c>
      <c r="H49" s="148"/>
      <c r="I49" s="148">
        <f>176438+389813</f>
        <v>566251</v>
      </c>
      <c r="J49" s="148">
        <v>490812281</v>
      </c>
      <c r="K49" s="361"/>
      <c r="L49" s="148">
        <v>0</v>
      </c>
      <c r="M49" s="148">
        <v>0</v>
      </c>
      <c r="N49" s="148"/>
      <c r="O49" s="148">
        <v>8067914</v>
      </c>
      <c r="P49" s="148"/>
      <c r="Q49" s="86" t="s">
        <v>512</v>
      </c>
      <c r="R49" s="148"/>
      <c r="S49" s="148">
        <v>19893243419</v>
      </c>
      <c r="T49" s="148"/>
      <c r="U49" s="131">
        <v>20097894242</v>
      </c>
      <c r="V49" s="361"/>
      <c r="W49" s="11">
        <f>U49/درآمدها!$J$5</f>
        <v>1.7639423120573183E-3</v>
      </c>
      <c r="X49" s="11"/>
      <c r="Y49" s="75"/>
    </row>
    <row r="50" spans="1:25">
      <c r="A50" s="359" t="s">
        <v>221</v>
      </c>
      <c r="B50" s="360"/>
      <c r="C50" s="157">
        <v>1143544</v>
      </c>
      <c r="D50" s="157"/>
      <c r="E50" s="157">
        <v>24912729337</v>
      </c>
      <c r="F50" s="157"/>
      <c r="G50" s="159">
        <v>25281095673</v>
      </c>
      <c r="H50" s="148"/>
      <c r="I50" s="148">
        <v>26895</v>
      </c>
      <c r="J50" s="148">
        <v>593226658</v>
      </c>
      <c r="K50" s="361"/>
      <c r="L50" s="148">
        <v>0</v>
      </c>
      <c r="M50" s="148">
        <v>0</v>
      </c>
      <c r="N50" s="148"/>
      <c r="O50" s="148">
        <v>1170439</v>
      </c>
      <c r="P50" s="148"/>
      <c r="Q50" s="86" t="s">
        <v>564</v>
      </c>
      <c r="R50" s="148"/>
      <c r="S50" s="148">
        <v>25505955995</v>
      </c>
      <c r="T50" s="148"/>
      <c r="U50" s="94">
        <v>22583047579</v>
      </c>
      <c r="V50" s="361"/>
      <c r="W50" s="11">
        <f>U50/درآمدها!$J$5</f>
        <v>1.9820580544480746E-3</v>
      </c>
      <c r="X50" s="11"/>
      <c r="Y50" s="75"/>
    </row>
    <row r="51" spans="1:25">
      <c r="A51" s="359" t="s">
        <v>270</v>
      </c>
      <c r="B51" s="360"/>
      <c r="C51" s="157">
        <v>316385</v>
      </c>
      <c r="D51" s="157"/>
      <c r="E51" s="157">
        <v>3730639468</v>
      </c>
      <c r="F51" s="157"/>
      <c r="G51" s="159">
        <v>3349451724</v>
      </c>
      <c r="H51" s="148"/>
      <c r="I51" s="148">
        <v>7440</v>
      </c>
      <c r="J51" s="148">
        <v>82782931</v>
      </c>
      <c r="K51" s="361"/>
      <c r="L51" s="148">
        <v>0</v>
      </c>
      <c r="M51" s="148">
        <v>0</v>
      </c>
      <c r="N51" s="148"/>
      <c r="O51" s="148">
        <v>323825</v>
      </c>
      <c r="P51" s="148"/>
      <c r="Q51" s="86" t="s">
        <v>388</v>
      </c>
      <c r="R51" s="148"/>
      <c r="S51" s="148">
        <v>3813422399</v>
      </c>
      <c r="T51" s="148"/>
      <c r="U51" s="131">
        <v>3540880656</v>
      </c>
      <c r="V51" s="361"/>
      <c r="W51" s="11">
        <f>U51/درآمدها!$J$5</f>
        <v>3.1077430977874052E-4</v>
      </c>
      <c r="X51" s="11"/>
      <c r="Y51" s="75"/>
    </row>
    <row r="52" spans="1:25">
      <c r="A52" s="359" t="s">
        <v>222</v>
      </c>
      <c r="B52" s="360"/>
      <c r="C52" s="157">
        <v>4739161</v>
      </c>
      <c r="D52" s="157"/>
      <c r="E52" s="157">
        <v>61165540878</v>
      </c>
      <c r="F52" s="157"/>
      <c r="G52" s="159">
        <v>65717933745</v>
      </c>
      <c r="H52" s="148"/>
      <c r="I52" s="148">
        <v>111464</v>
      </c>
      <c r="J52" s="148">
        <v>1529679685</v>
      </c>
      <c r="K52" s="361"/>
      <c r="L52" s="148">
        <v>0</v>
      </c>
      <c r="M52" s="148">
        <v>0</v>
      </c>
      <c r="N52" s="360"/>
      <c r="O52" s="360">
        <v>4850625</v>
      </c>
      <c r="P52" s="360"/>
      <c r="Q52" s="148" t="s">
        <v>534</v>
      </c>
      <c r="R52" s="360"/>
      <c r="S52" s="131">
        <v>62695220563</v>
      </c>
      <c r="T52" s="360"/>
      <c r="U52" s="131">
        <v>64418764119</v>
      </c>
      <c r="V52" s="361"/>
      <c r="W52" s="11">
        <f>U52/درآمدها!$J$5</f>
        <v>5.6538750951570394E-3</v>
      </c>
      <c r="X52" s="11"/>
      <c r="Y52" s="75"/>
    </row>
    <row r="53" spans="1:25">
      <c r="A53" s="359" t="s">
        <v>112</v>
      </c>
      <c r="B53" s="360"/>
      <c r="C53" s="157">
        <v>16864978</v>
      </c>
      <c r="D53" s="157"/>
      <c r="E53" s="157">
        <v>57204285800</v>
      </c>
      <c r="F53" s="157"/>
      <c r="G53" s="159">
        <v>62850603050</v>
      </c>
      <c r="H53" s="148"/>
      <c r="I53" s="148">
        <v>396663</v>
      </c>
      <c r="J53" s="148">
        <v>1489460121</v>
      </c>
      <c r="K53" s="361"/>
      <c r="L53" s="148">
        <v>0</v>
      </c>
      <c r="M53" s="148">
        <v>0</v>
      </c>
      <c r="N53" s="148"/>
      <c r="O53" s="148">
        <v>17261641</v>
      </c>
      <c r="P53" s="148"/>
      <c r="Q53" s="86" t="s">
        <v>472</v>
      </c>
      <c r="R53" s="148"/>
      <c r="S53" s="148">
        <v>58693745921</v>
      </c>
      <c r="T53" s="148"/>
      <c r="U53" s="131">
        <v>63230672664</v>
      </c>
      <c r="V53" s="361"/>
      <c r="W53" s="11">
        <f>U53/درآمدها!$J$5</f>
        <v>5.549599255965456E-3</v>
      </c>
      <c r="X53" s="11"/>
      <c r="Y53" s="75"/>
    </row>
    <row r="54" spans="1:25">
      <c r="A54" s="359" t="s">
        <v>111</v>
      </c>
      <c r="B54" s="360"/>
      <c r="C54" s="157">
        <v>479631</v>
      </c>
      <c r="D54" s="157"/>
      <c r="E54" s="157">
        <v>3502945832</v>
      </c>
      <c r="F54" s="157"/>
      <c r="G54" s="159">
        <v>3208710530</v>
      </c>
      <c r="H54" s="148"/>
      <c r="I54" s="148">
        <v>11279</v>
      </c>
      <c r="J54" s="148">
        <v>77644090</v>
      </c>
      <c r="K54" s="361"/>
      <c r="L54" s="148">
        <v>0</v>
      </c>
      <c r="M54" s="148">
        <v>0</v>
      </c>
      <c r="N54" s="148"/>
      <c r="O54" s="148">
        <v>490910</v>
      </c>
      <c r="P54" s="148"/>
      <c r="Q54" s="86" t="s">
        <v>416</v>
      </c>
      <c r="R54" s="148"/>
      <c r="S54" s="148">
        <v>3580589922</v>
      </c>
      <c r="T54" s="148"/>
      <c r="U54" s="131">
        <v>3030412224</v>
      </c>
      <c r="V54" s="361"/>
      <c r="W54" s="11">
        <f>U54/درآمدها!$J$5</f>
        <v>2.6597176204253806E-4</v>
      </c>
      <c r="X54" s="11"/>
      <c r="Y54" s="75"/>
    </row>
    <row r="55" spans="1:25">
      <c r="A55" s="359" t="s">
        <v>110</v>
      </c>
      <c r="B55" s="360"/>
      <c r="C55" s="159">
        <v>7300186</v>
      </c>
      <c r="D55" s="157"/>
      <c r="E55" s="157">
        <v>26888257393</v>
      </c>
      <c r="F55" s="157"/>
      <c r="G55" s="159">
        <v>25217205883</v>
      </c>
      <c r="H55" s="148"/>
      <c r="I55" s="148">
        <v>171700</v>
      </c>
      <c r="J55" s="148">
        <v>586616830</v>
      </c>
      <c r="K55" s="361"/>
      <c r="L55" s="148">
        <v>0</v>
      </c>
      <c r="M55" s="148">
        <v>0</v>
      </c>
      <c r="N55" s="148"/>
      <c r="O55" s="148">
        <v>7471886</v>
      </c>
      <c r="P55" s="148"/>
      <c r="Q55" s="86" t="s">
        <v>545</v>
      </c>
      <c r="R55" s="148"/>
      <c r="S55" s="148">
        <v>27474874223</v>
      </c>
      <c r="T55" s="148"/>
      <c r="U55" s="131">
        <v>22059461987</v>
      </c>
      <c r="V55" s="361"/>
      <c r="W55" s="11">
        <f>U55/درآمدها!$J$5</f>
        <v>1.9361042461241002E-3</v>
      </c>
      <c r="X55" s="11"/>
      <c r="Y55" s="75"/>
    </row>
    <row r="56" spans="1:25">
      <c r="A56" s="359" t="s">
        <v>109</v>
      </c>
      <c r="B56" s="360"/>
      <c r="C56" s="157">
        <v>15402787</v>
      </c>
      <c r="D56" s="157"/>
      <c r="E56" s="157">
        <v>35833192677</v>
      </c>
      <c r="F56" s="157"/>
      <c r="G56" s="159">
        <v>46653044857</v>
      </c>
      <c r="H56" s="148"/>
      <c r="I56" s="148">
        <v>362272</v>
      </c>
      <c r="J56" s="148">
        <v>1103100014</v>
      </c>
      <c r="K56" s="361"/>
      <c r="L56" s="148">
        <v>0</v>
      </c>
      <c r="M56" s="148">
        <v>0</v>
      </c>
      <c r="N56" s="148"/>
      <c r="O56" s="148">
        <v>15765059</v>
      </c>
      <c r="P56" s="148"/>
      <c r="Q56" s="86" t="s">
        <v>407</v>
      </c>
      <c r="R56" s="148"/>
      <c r="S56" s="148">
        <v>36936292691</v>
      </c>
      <c r="T56" s="148"/>
      <c r="U56" s="131">
        <v>43644450467</v>
      </c>
      <c r="V56" s="361"/>
      <c r="W56" s="11">
        <f>U56/درآمدها!$J$5</f>
        <v>3.8305651297710257E-3</v>
      </c>
      <c r="X56" s="11"/>
      <c r="Y56" s="75"/>
    </row>
    <row r="57" spans="1:25">
      <c r="A57" s="359" t="s">
        <v>108</v>
      </c>
      <c r="B57" s="360"/>
      <c r="C57" s="159">
        <v>1581924</v>
      </c>
      <c r="D57" s="157"/>
      <c r="E57" s="157">
        <v>32798354684</v>
      </c>
      <c r="F57" s="157"/>
      <c r="G57" s="159">
        <v>33211443984</v>
      </c>
      <c r="H57" s="148"/>
      <c r="I57" s="148">
        <v>37206</v>
      </c>
      <c r="J57" s="148">
        <v>784082959</v>
      </c>
      <c r="K57" s="361"/>
      <c r="L57" s="148">
        <v>0</v>
      </c>
      <c r="M57" s="148">
        <v>0</v>
      </c>
      <c r="N57" s="148"/>
      <c r="O57" s="148">
        <v>1619130</v>
      </c>
      <c r="P57" s="148"/>
      <c r="Q57" s="86" t="s">
        <v>584</v>
      </c>
      <c r="R57" s="148"/>
      <c r="S57" s="148">
        <v>33582437643</v>
      </c>
      <c r="T57" s="148"/>
      <c r="U57" s="131">
        <v>37823160151</v>
      </c>
      <c r="V57" s="361"/>
      <c r="W57" s="11">
        <f>U57/درآمدها!$J$5</f>
        <v>3.3196449221353785E-3</v>
      </c>
      <c r="X57" s="11"/>
      <c r="Y57" s="75"/>
    </row>
    <row r="58" spans="1:25">
      <c r="A58" s="359" t="s">
        <v>107</v>
      </c>
      <c r="B58" s="360"/>
      <c r="C58" s="157">
        <v>10666001</v>
      </c>
      <c r="D58" s="157"/>
      <c r="E58" s="157">
        <v>39508710953</v>
      </c>
      <c r="F58" s="157"/>
      <c r="G58" s="159">
        <v>48814086307</v>
      </c>
      <c r="H58" s="148"/>
      <c r="I58" s="148">
        <v>250863</v>
      </c>
      <c r="J58" s="148">
        <v>1162266063</v>
      </c>
      <c r="K58" s="361"/>
      <c r="L58" s="148">
        <v>759680</v>
      </c>
      <c r="M58" s="148">
        <v>3388792261</v>
      </c>
      <c r="N58" s="148"/>
      <c r="O58" s="148">
        <v>10157184</v>
      </c>
      <c r="P58" s="148"/>
      <c r="Q58" s="86" t="s">
        <v>412</v>
      </c>
      <c r="R58" s="148"/>
      <c r="S58" s="148">
        <v>37840775246</v>
      </c>
      <c r="T58" s="148"/>
      <c r="U58" s="131">
        <v>45132466939</v>
      </c>
      <c r="V58" s="361"/>
      <c r="W58" s="11">
        <f>U58/درآمدها!$J$5</f>
        <v>3.9611646435506274E-3</v>
      </c>
      <c r="X58" s="11"/>
      <c r="Y58" s="75"/>
    </row>
    <row r="59" spans="1:25">
      <c r="A59" s="360" t="s">
        <v>106</v>
      </c>
      <c r="B59" s="360"/>
      <c r="C59" s="157">
        <v>19712197</v>
      </c>
      <c r="D59" s="157"/>
      <c r="E59" s="157">
        <v>72775972922</v>
      </c>
      <c r="F59" s="157"/>
      <c r="G59" s="159">
        <v>76008653674</v>
      </c>
      <c r="H59" s="148"/>
      <c r="I59" s="148">
        <v>0</v>
      </c>
      <c r="J59" s="148">
        <v>0</v>
      </c>
      <c r="K59" s="361"/>
      <c r="L59" s="148">
        <v>0</v>
      </c>
      <c r="M59" s="148">
        <v>0</v>
      </c>
      <c r="N59" s="148"/>
      <c r="O59" s="148">
        <v>19712197</v>
      </c>
      <c r="P59" s="148"/>
      <c r="Q59" s="86" t="s">
        <v>392</v>
      </c>
      <c r="R59" s="148"/>
      <c r="S59" s="148">
        <v>72775972922</v>
      </c>
      <c r="T59" s="148"/>
      <c r="U59" s="131">
        <v>79378978095</v>
      </c>
      <c r="V59" s="361"/>
      <c r="W59" s="11">
        <f>U59/درآمدها!$J$5</f>
        <v>6.9668959575392674E-3</v>
      </c>
      <c r="X59" s="11"/>
      <c r="Y59" s="75"/>
    </row>
    <row r="60" spans="1:25">
      <c r="A60" s="359" t="s">
        <v>105</v>
      </c>
      <c r="B60" s="360"/>
      <c r="C60" s="157">
        <v>1138613</v>
      </c>
      <c r="D60" s="157"/>
      <c r="E60" s="157">
        <v>56267636991</v>
      </c>
      <c r="F60" s="157"/>
      <c r="G60" s="159">
        <v>66665273084</v>
      </c>
      <c r="H60" s="148"/>
      <c r="I60" s="148">
        <v>26779</v>
      </c>
      <c r="J60" s="148">
        <v>1580815494</v>
      </c>
      <c r="K60" s="361"/>
      <c r="L60" s="148">
        <v>0</v>
      </c>
      <c r="M60" s="148">
        <v>0</v>
      </c>
      <c r="N60" s="148"/>
      <c r="O60" s="148">
        <v>1165392</v>
      </c>
      <c r="P60" s="148"/>
      <c r="Q60" s="86" t="s">
        <v>415</v>
      </c>
      <c r="R60" s="148"/>
      <c r="S60" s="148">
        <v>57848452485</v>
      </c>
      <c r="T60" s="148"/>
      <c r="U60" s="131">
        <v>65279103659</v>
      </c>
      <c r="V60" s="361"/>
      <c r="W60" s="11">
        <f>U60/درآمدها!$J$5</f>
        <v>5.7293849619654003E-3</v>
      </c>
      <c r="X60" s="11"/>
      <c r="Y60" s="75"/>
    </row>
    <row r="61" spans="1:25">
      <c r="A61" s="359" t="s">
        <v>104</v>
      </c>
      <c r="B61" s="360"/>
      <c r="C61" s="157">
        <v>4255769</v>
      </c>
      <c r="D61" s="157"/>
      <c r="E61" s="157">
        <v>123250347593</v>
      </c>
      <c r="F61" s="157"/>
      <c r="G61" s="159">
        <v>146711908012</v>
      </c>
      <c r="H61" s="148"/>
      <c r="I61" s="148">
        <v>100094</v>
      </c>
      <c r="J61" s="148">
        <v>3423094731</v>
      </c>
      <c r="K61" s="361"/>
      <c r="L61" s="148">
        <v>0</v>
      </c>
      <c r="M61" s="148">
        <v>0</v>
      </c>
      <c r="N61" s="148"/>
      <c r="O61" s="148">
        <v>4355863</v>
      </c>
      <c r="P61" s="148"/>
      <c r="Q61" s="86" t="s">
        <v>504</v>
      </c>
      <c r="R61" s="148"/>
      <c r="S61" s="148">
        <v>126673442324</v>
      </c>
      <c r="T61" s="148"/>
      <c r="U61" s="131">
        <v>139034553707</v>
      </c>
      <c r="V61" s="361"/>
      <c r="W61" s="11">
        <f>U61/درآمدها!$J$5</f>
        <v>1.2202717815544517E-2</v>
      </c>
      <c r="X61" s="11"/>
      <c r="Y61" s="75"/>
    </row>
    <row r="62" spans="1:25">
      <c r="A62" s="360" t="s">
        <v>103</v>
      </c>
      <c r="B62" s="360"/>
      <c r="C62" s="157">
        <v>23011508</v>
      </c>
      <c r="D62" s="157"/>
      <c r="E62" s="157">
        <v>72573295322</v>
      </c>
      <c r="F62" s="157"/>
      <c r="G62" s="159">
        <v>64620715418</v>
      </c>
      <c r="H62" s="148"/>
      <c r="I62" s="148">
        <v>541229</v>
      </c>
      <c r="J62" s="148">
        <v>1519720276</v>
      </c>
      <c r="K62" s="361"/>
      <c r="L62" s="148">
        <v>0</v>
      </c>
      <c r="M62" s="148">
        <v>0</v>
      </c>
      <c r="N62" s="148"/>
      <c r="O62" s="148">
        <v>23552737</v>
      </c>
      <c r="P62" s="148"/>
      <c r="Q62" s="86" t="s">
        <v>525</v>
      </c>
      <c r="R62" s="148"/>
      <c r="S62" s="148">
        <v>74093015598</v>
      </c>
      <c r="T62" s="148"/>
      <c r="U62" s="131">
        <v>58016418380</v>
      </c>
      <c r="V62" s="361"/>
      <c r="W62" s="11">
        <f>U62/درآمدها!$J$5</f>
        <v>5.0919570947208833E-3</v>
      </c>
      <c r="X62" s="11"/>
      <c r="Y62" s="75"/>
    </row>
    <row r="63" spans="1:25">
      <c r="A63" s="359" t="s">
        <v>102</v>
      </c>
      <c r="B63" s="360"/>
      <c r="C63" s="157">
        <v>1498100</v>
      </c>
      <c r="D63" s="157"/>
      <c r="E63" s="157">
        <v>46265426116</v>
      </c>
      <c r="F63" s="157"/>
      <c r="G63" s="159">
        <v>43379997068</v>
      </c>
      <c r="H63" s="148"/>
      <c r="I63" s="148">
        <v>35234</v>
      </c>
      <c r="J63" s="148">
        <v>1016829280</v>
      </c>
      <c r="K63" s="361"/>
      <c r="L63" s="148">
        <v>0</v>
      </c>
      <c r="M63" s="148">
        <v>0</v>
      </c>
      <c r="N63" s="148"/>
      <c r="O63" s="148">
        <v>1533334</v>
      </c>
      <c r="P63" s="148"/>
      <c r="Q63" s="86" t="s">
        <v>503</v>
      </c>
      <c r="R63" s="148"/>
      <c r="S63" s="148">
        <v>47282255396</v>
      </c>
      <c r="T63" s="148"/>
      <c r="U63" s="131">
        <v>42068214293</v>
      </c>
      <c r="V63" s="361"/>
      <c r="W63" s="11">
        <f>U63/درآمدها!$J$5</f>
        <v>3.6922227916317612E-3</v>
      </c>
      <c r="X63" s="11"/>
      <c r="Y63" s="75"/>
    </row>
    <row r="64" spans="1:25">
      <c r="A64" s="359" t="s">
        <v>101</v>
      </c>
      <c r="B64" s="360"/>
      <c r="C64" s="157">
        <v>40470252</v>
      </c>
      <c r="D64" s="157"/>
      <c r="E64" s="157">
        <v>216078682368</v>
      </c>
      <c r="F64" s="157"/>
      <c r="G64" s="159">
        <v>216032167986</v>
      </c>
      <c r="H64" s="148"/>
      <c r="I64" s="148">
        <v>1013141</v>
      </c>
      <c r="J64" s="148">
        <v>5281529035</v>
      </c>
      <c r="K64" s="361"/>
      <c r="L64" s="148">
        <v>0</v>
      </c>
      <c r="M64" s="148">
        <v>0</v>
      </c>
      <c r="N64" s="148"/>
      <c r="O64" s="148">
        <v>41483393</v>
      </c>
      <c r="P64" s="148"/>
      <c r="Q64" s="86" t="s">
        <v>450</v>
      </c>
      <c r="R64" s="148"/>
      <c r="S64" s="148">
        <v>221360211403</v>
      </c>
      <c r="T64" s="148"/>
      <c r="U64" s="131">
        <v>217729072769</v>
      </c>
      <c r="V64" s="361"/>
      <c r="W64" s="11">
        <f>U64/درآمدها!$J$5</f>
        <v>1.9109540501991758E-2</v>
      </c>
      <c r="X64" s="11"/>
      <c r="Y64" s="75"/>
    </row>
    <row r="65" spans="1:25">
      <c r="A65" s="360" t="s">
        <v>339</v>
      </c>
      <c r="B65" s="360"/>
      <c r="C65" s="157">
        <v>3832724</v>
      </c>
      <c r="D65" s="157"/>
      <c r="E65" s="157">
        <v>35522691591</v>
      </c>
      <c r="F65" s="157"/>
      <c r="G65" s="159">
        <v>34822662336</v>
      </c>
      <c r="H65" s="148"/>
      <c r="I65" s="148">
        <v>90145</v>
      </c>
      <c r="J65" s="148">
        <v>874049234</v>
      </c>
      <c r="K65" s="361"/>
      <c r="L65" s="148">
        <v>0</v>
      </c>
      <c r="M65" s="148">
        <v>0</v>
      </c>
      <c r="N65" s="148"/>
      <c r="O65" s="148">
        <v>3922869</v>
      </c>
      <c r="P65" s="148"/>
      <c r="Q65" s="86" t="s">
        <v>454</v>
      </c>
      <c r="R65" s="148"/>
      <c r="S65" s="148">
        <v>36396740825</v>
      </c>
      <c r="T65" s="148"/>
      <c r="U65" s="131">
        <v>32873020448</v>
      </c>
      <c r="V65" s="361"/>
      <c r="W65" s="11">
        <f>U65/درآمدها!$J$5</f>
        <v>2.8851834423615839E-3</v>
      </c>
      <c r="X65" s="11"/>
      <c r="Y65" s="75"/>
    </row>
    <row r="66" spans="1:25">
      <c r="A66" s="360" t="s">
        <v>293</v>
      </c>
      <c r="B66" s="360"/>
      <c r="C66" s="157">
        <v>1049979</v>
      </c>
      <c r="D66" s="157"/>
      <c r="E66" s="157">
        <v>13292289257</v>
      </c>
      <c r="F66" s="157"/>
      <c r="G66" s="159">
        <v>12890085571</v>
      </c>
      <c r="H66" s="148"/>
      <c r="I66" s="148">
        <v>24694</v>
      </c>
      <c r="J66" s="148">
        <v>304393284</v>
      </c>
      <c r="K66" s="361"/>
      <c r="L66" s="148">
        <v>0</v>
      </c>
      <c r="M66" s="148">
        <v>0</v>
      </c>
      <c r="N66" s="148"/>
      <c r="O66" s="148">
        <v>1074673</v>
      </c>
      <c r="P66" s="148"/>
      <c r="Q66" s="86" t="s">
        <v>387</v>
      </c>
      <c r="R66" s="148"/>
      <c r="S66" s="148">
        <v>13596682541</v>
      </c>
      <c r="T66" s="148"/>
      <c r="U66" s="131">
        <v>13385532060</v>
      </c>
      <c r="V66" s="361"/>
      <c r="W66" s="11">
        <f>U66/درآمدها!$J$5</f>
        <v>1.174814937611301E-3</v>
      </c>
      <c r="X66" s="11"/>
      <c r="Y66" s="75"/>
    </row>
    <row r="67" spans="1:25">
      <c r="A67" s="359" t="s">
        <v>125</v>
      </c>
      <c r="B67" s="360"/>
      <c r="C67" s="157">
        <v>682314</v>
      </c>
      <c r="D67" s="157"/>
      <c r="E67" s="157">
        <v>4100629247</v>
      </c>
      <c r="F67" s="157"/>
      <c r="G67" s="159">
        <v>3933874547</v>
      </c>
      <c r="H67" s="148"/>
      <c r="I67" s="148">
        <v>15181</v>
      </c>
      <c r="J67" s="148">
        <v>87594303</v>
      </c>
      <c r="K67" s="361"/>
      <c r="L67" s="148">
        <v>0</v>
      </c>
      <c r="M67" s="148">
        <v>0</v>
      </c>
      <c r="N67" s="148"/>
      <c r="O67" s="148">
        <v>697495</v>
      </c>
      <c r="P67" s="148"/>
      <c r="Q67" s="86" t="s">
        <v>448</v>
      </c>
      <c r="R67" s="148"/>
      <c r="S67" s="148">
        <v>4188223550</v>
      </c>
      <c r="T67" s="148"/>
      <c r="U67" s="131">
        <v>4076868042</v>
      </c>
      <c r="V67" s="361"/>
      <c r="W67" s="11">
        <f>U67/درآمدها!$J$5</f>
        <v>3.5781659279158584E-4</v>
      </c>
      <c r="X67" s="11"/>
      <c r="Y67" s="75"/>
    </row>
    <row r="68" spans="1:25">
      <c r="A68" s="360" t="s">
        <v>309</v>
      </c>
      <c r="B68" s="360"/>
      <c r="C68" s="157">
        <v>4348912</v>
      </c>
      <c r="D68" s="162"/>
      <c r="E68" s="162">
        <v>52727262082</v>
      </c>
      <c r="F68" s="157"/>
      <c r="G68" s="163">
        <v>43230359739</v>
      </c>
      <c r="H68" s="148"/>
      <c r="I68" s="148">
        <v>102285</v>
      </c>
      <c r="J68" s="130">
        <v>1025511963</v>
      </c>
      <c r="K68" s="361"/>
      <c r="L68" s="148">
        <v>0</v>
      </c>
      <c r="M68" s="130">
        <v>0</v>
      </c>
      <c r="N68" s="148"/>
      <c r="O68" s="148">
        <v>4451197</v>
      </c>
      <c r="P68" s="148"/>
      <c r="Q68" s="86" t="s">
        <v>521</v>
      </c>
      <c r="R68" s="148"/>
      <c r="S68" s="130">
        <v>53752774045</v>
      </c>
      <c r="T68" s="148"/>
      <c r="U68" s="133">
        <v>44158629534</v>
      </c>
      <c r="V68" s="361"/>
      <c r="W68" s="11">
        <f>U68/درآمدها!$J$5</f>
        <v>3.8756933507345967E-3</v>
      </c>
      <c r="X68" s="144"/>
      <c r="Y68" s="75"/>
    </row>
    <row r="69" spans="1:25">
      <c r="A69" s="359" t="s">
        <v>296</v>
      </c>
      <c r="B69" s="360"/>
      <c r="C69" s="157">
        <v>191400</v>
      </c>
      <c r="D69" s="157"/>
      <c r="E69" s="157">
        <v>29780898819</v>
      </c>
      <c r="F69" s="157"/>
      <c r="G69" s="159">
        <v>32150332509</v>
      </c>
      <c r="H69" s="148"/>
      <c r="I69" s="148">
        <v>4501</v>
      </c>
      <c r="J69" s="148">
        <v>753670593</v>
      </c>
      <c r="K69" s="361"/>
      <c r="L69" s="148">
        <v>195901</v>
      </c>
      <c r="M69" s="148">
        <v>31561141161</v>
      </c>
      <c r="N69" s="148"/>
      <c r="O69" s="148">
        <v>0</v>
      </c>
      <c r="P69" s="148"/>
      <c r="Q69" s="86"/>
      <c r="R69" s="148"/>
      <c r="S69" s="148">
        <v>0</v>
      </c>
      <c r="T69" s="148"/>
      <c r="U69" s="131">
        <v>0</v>
      </c>
      <c r="V69" s="361"/>
      <c r="W69" s="11">
        <f>U69/درآمدها!$J$5</f>
        <v>0</v>
      </c>
      <c r="X69" s="11"/>
      <c r="Y69" s="75"/>
    </row>
    <row r="70" spans="1:25">
      <c r="A70" s="359" t="s">
        <v>287</v>
      </c>
      <c r="B70" s="360"/>
      <c r="C70" s="159">
        <v>31609860</v>
      </c>
      <c r="D70" s="157"/>
      <c r="E70" s="157">
        <v>116683249315</v>
      </c>
      <c r="F70" s="157"/>
      <c r="G70" s="159">
        <v>102874912087</v>
      </c>
      <c r="H70" s="148"/>
      <c r="I70" s="148">
        <v>795122</v>
      </c>
      <c r="J70" s="148">
        <v>2558257974</v>
      </c>
      <c r="K70" s="361"/>
      <c r="L70" s="148">
        <v>0</v>
      </c>
      <c r="M70" s="148">
        <v>0</v>
      </c>
      <c r="N70" s="148"/>
      <c r="O70" s="148">
        <v>32404982</v>
      </c>
      <c r="P70" s="148"/>
      <c r="Q70" s="86" t="s">
        <v>411</v>
      </c>
      <c r="R70" s="148"/>
      <c r="S70" s="148">
        <v>119241507289</v>
      </c>
      <c r="T70" s="148"/>
      <c r="U70" s="131">
        <v>98472610901</v>
      </c>
      <c r="V70" s="361"/>
      <c r="W70" s="11">
        <f>U70/درآمدها!$J$5</f>
        <v>8.6426967350657739E-3</v>
      </c>
      <c r="X70" s="11"/>
      <c r="Y70" s="75"/>
    </row>
    <row r="71" spans="1:25">
      <c r="A71" s="359" t="s">
        <v>273</v>
      </c>
      <c r="B71" s="360"/>
      <c r="C71" s="157">
        <v>15624240</v>
      </c>
      <c r="D71" s="157"/>
      <c r="E71" s="157">
        <v>295094122611</v>
      </c>
      <c r="F71" s="157"/>
      <c r="G71" s="159">
        <v>202993774343</v>
      </c>
      <c r="H71" s="148"/>
      <c r="I71" s="148">
        <v>368678</v>
      </c>
      <c r="J71" s="148">
        <v>4781472737</v>
      </c>
      <c r="K71" s="361"/>
      <c r="L71" s="148">
        <v>0</v>
      </c>
      <c r="M71" s="148">
        <v>0</v>
      </c>
      <c r="N71" s="148"/>
      <c r="O71" s="148">
        <v>15992918</v>
      </c>
      <c r="P71" s="148"/>
      <c r="Q71" s="86" t="s">
        <v>421</v>
      </c>
      <c r="R71" s="148"/>
      <c r="S71" s="148">
        <v>299875595348</v>
      </c>
      <c r="T71" s="148"/>
      <c r="U71" s="131">
        <v>187116636826</v>
      </c>
      <c r="V71" s="361"/>
      <c r="W71" s="11">
        <f>U71/درآمدها!$J$5</f>
        <v>1.6422762952821589E-2</v>
      </c>
      <c r="X71" s="11"/>
      <c r="Y71" s="75"/>
    </row>
    <row r="72" spans="1:25">
      <c r="A72" s="360" t="s">
        <v>265</v>
      </c>
      <c r="B72" s="360"/>
      <c r="C72" s="157">
        <v>2408081</v>
      </c>
      <c r="D72" s="157"/>
      <c r="E72" s="157">
        <v>28854292545</v>
      </c>
      <c r="F72" s="157"/>
      <c r="G72" s="159">
        <v>41986426186</v>
      </c>
      <c r="H72" s="148"/>
      <c r="I72" s="148">
        <v>59401</v>
      </c>
      <c r="J72" s="148">
        <v>1033689051</v>
      </c>
      <c r="K72" s="361"/>
      <c r="L72" s="148">
        <v>0</v>
      </c>
      <c r="M72" s="148">
        <v>0</v>
      </c>
      <c r="N72" s="148"/>
      <c r="O72" s="148">
        <v>2467482</v>
      </c>
      <c r="P72" s="148"/>
      <c r="Q72" s="86" t="s">
        <v>391</v>
      </c>
      <c r="R72" s="148"/>
      <c r="S72" s="148">
        <v>29887981596</v>
      </c>
      <c r="T72" s="148"/>
      <c r="U72" s="131">
        <v>39195751708</v>
      </c>
      <c r="V72" s="361"/>
      <c r="W72" s="11">
        <f>U72/درآمدها!$J$5</f>
        <v>3.4401138775100783E-3</v>
      </c>
      <c r="X72" s="11"/>
      <c r="Y72" s="75"/>
    </row>
    <row r="73" spans="1:25">
      <c r="A73" s="359" t="s">
        <v>258</v>
      </c>
      <c r="B73" s="360"/>
      <c r="C73" s="157">
        <v>10326418</v>
      </c>
      <c r="D73" s="157"/>
      <c r="E73" s="157">
        <v>59960510058</v>
      </c>
      <c r="F73" s="157"/>
      <c r="G73" s="159">
        <v>62513702703</v>
      </c>
      <c r="H73" s="148"/>
      <c r="I73" s="148">
        <v>242876</v>
      </c>
      <c r="J73" s="148">
        <v>1464038215</v>
      </c>
      <c r="K73" s="361"/>
      <c r="L73" s="148">
        <v>0</v>
      </c>
      <c r="M73" s="148">
        <v>0</v>
      </c>
      <c r="N73" s="148"/>
      <c r="O73" s="148">
        <v>10569294</v>
      </c>
      <c r="P73" s="148"/>
      <c r="Q73" s="86" t="s">
        <v>490</v>
      </c>
      <c r="R73" s="148"/>
      <c r="S73" s="148">
        <v>61424548273</v>
      </c>
      <c r="T73" s="148"/>
      <c r="U73" s="131">
        <v>66085298151</v>
      </c>
      <c r="V73" s="361"/>
      <c r="W73" s="11">
        <f>U73/درآمدها!$J$5</f>
        <v>5.8001426522519038E-3</v>
      </c>
      <c r="X73" s="11"/>
      <c r="Y73" s="75"/>
    </row>
    <row r="74" spans="1:25">
      <c r="A74" s="360" t="s">
        <v>260</v>
      </c>
      <c r="B74" s="360"/>
      <c r="C74" s="157">
        <v>1680791</v>
      </c>
      <c r="D74" s="157"/>
      <c r="E74" s="157">
        <v>30235505057</v>
      </c>
      <c r="F74" s="157"/>
      <c r="G74" s="159">
        <v>55921351129</v>
      </c>
      <c r="H74" s="148"/>
      <c r="I74" s="148">
        <v>39531</v>
      </c>
      <c r="J74" s="148">
        <v>1259940974</v>
      </c>
      <c r="K74" s="361"/>
      <c r="L74" s="148">
        <v>0</v>
      </c>
      <c r="M74" s="148">
        <v>0</v>
      </c>
      <c r="N74" s="148"/>
      <c r="O74" s="148">
        <v>1720322</v>
      </c>
      <c r="P74" s="148"/>
      <c r="Q74" s="86" t="s">
        <v>510</v>
      </c>
      <c r="R74" s="148"/>
      <c r="S74" s="148">
        <v>31495446031</v>
      </c>
      <c r="T74" s="148"/>
      <c r="U74" s="131">
        <v>43401984818</v>
      </c>
      <c r="V74" s="361"/>
      <c r="W74" s="11">
        <f>U74/درآمدها!$J$5</f>
        <v>3.8092845213479926E-3</v>
      </c>
      <c r="X74" s="11"/>
      <c r="Y74" s="75"/>
    </row>
    <row r="75" spans="1:25">
      <c r="A75" s="359" t="s">
        <v>252</v>
      </c>
      <c r="B75" s="360"/>
      <c r="C75" s="157">
        <v>2509496</v>
      </c>
      <c r="D75" s="157"/>
      <c r="E75" s="157">
        <v>18115290940</v>
      </c>
      <c r="F75" s="157"/>
      <c r="G75" s="159">
        <v>15142006511</v>
      </c>
      <c r="H75" s="148"/>
      <c r="I75" s="148">
        <v>59023</v>
      </c>
      <c r="J75" s="148">
        <v>357143815</v>
      </c>
      <c r="K75" s="361"/>
      <c r="L75" s="148">
        <v>0</v>
      </c>
      <c r="M75" s="148">
        <v>0</v>
      </c>
      <c r="N75" s="148"/>
      <c r="O75" s="148">
        <v>2568519</v>
      </c>
      <c r="P75" s="148"/>
      <c r="Q75" s="86" t="s">
        <v>404</v>
      </c>
      <c r="R75" s="148"/>
      <c r="S75" s="148">
        <v>18472434755</v>
      </c>
      <c r="T75" s="148"/>
      <c r="U75" s="131">
        <v>14068332081</v>
      </c>
      <c r="V75" s="361"/>
      <c r="W75" s="11">
        <f>U75/درآمدها!$J$5</f>
        <v>1.2347426013363178E-3</v>
      </c>
      <c r="X75" s="11"/>
      <c r="Y75" s="75"/>
    </row>
    <row r="76" spans="1:25">
      <c r="A76" s="359" t="s">
        <v>262</v>
      </c>
      <c r="B76" s="360"/>
      <c r="C76" s="157">
        <v>1242813</v>
      </c>
      <c r="D76" s="157"/>
      <c r="E76" s="157">
        <v>36599333088</v>
      </c>
      <c r="F76" s="157"/>
      <c r="G76" s="159">
        <v>36939006057</v>
      </c>
      <c r="H76" s="148"/>
      <c r="I76" s="148">
        <v>29229</v>
      </c>
      <c r="J76" s="148">
        <v>878279413</v>
      </c>
      <c r="K76" s="361"/>
      <c r="L76" s="148">
        <v>0</v>
      </c>
      <c r="M76" s="148">
        <v>0</v>
      </c>
      <c r="N76" s="148"/>
      <c r="O76" s="148">
        <v>1272042</v>
      </c>
      <c r="P76" s="148"/>
      <c r="Q76" s="86" t="s">
        <v>546</v>
      </c>
      <c r="R76" s="148"/>
      <c r="S76" s="148">
        <v>37477612501</v>
      </c>
      <c r="T76" s="148"/>
      <c r="U76" s="131">
        <v>38465279312</v>
      </c>
      <c r="V76" s="361"/>
      <c r="W76" s="11">
        <f>U76/درآمدها!$J$5</f>
        <v>3.3760021277128485E-3</v>
      </c>
      <c r="X76" s="11"/>
      <c r="Y76" s="75"/>
    </row>
    <row r="77" spans="1:25">
      <c r="A77" s="360" t="s">
        <v>223</v>
      </c>
      <c r="B77" s="360"/>
      <c r="C77" s="157">
        <v>5553233</v>
      </c>
      <c r="D77" s="157"/>
      <c r="E77" s="157">
        <v>35373197591</v>
      </c>
      <c r="F77" s="157"/>
      <c r="G77" s="159">
        <v>31133878730</v>
      </c>
      <c r="H77" s="148"/>
      <c r="I77" s="148">
        <v>130611</v>
      </c>
      <c r="J77" s="148">
        <v>728568132</v>
      </c>
      <c r="K77" s="361"/>
      <c r="L77" s="148">
        <v>0</v>
      </c>
      <c r="M77" s="148">
        <v>0</v>
      </c>
      <c r="N77" s="148"/>
      <c r="O77" s="148">
        <v>5683844</v>
      </c>
      <c r="P77" s="148"/>
      <c r="Q77" s="86" t="s">
        <v>367</v>
      </c>
      <c r="R77" s="148"/>
      <c r="S77" s="148">
        <v>36101765723</v>
      </c>
      <c r="T77" s="148"/>
      <c r="U77" s="131">
        <v>29662631926</v>
      </c>
      <c r="V77" s="361"/>
      <c r="W77" s="11">
        <f>U77/درآمدها!$J$5</f>
        <v>2.6034156071888469E-3</v>
      </c>
      <c r="X77" s="11"/>
      <c r="Y77" s="75"/>
    </row>
    <row r="78" spans="1:25">
      <c r="A78" s="359" t="s">
        <v>224</v>
      </c>
      <c r="B78" s="360"/>
      <c r="C78" s="157">
        <v>1157870</v>
      </c>
      <c r="D78" s="157"/>
      <c r="E78" s="157">
        <v>34440188334</v>
      </c>
      <c r="F78" s="157"/>
      <c r="G78" s="159">
        <v>35542283201</v>
      </c>
      <c r="H78" s="148"/>
      <c r="I78" s="148">
        <v>27232</v>
      </c>
      <c r="J78" s="148">
        <v>836157496</v>
      </c>
      <c r="K78" s="361"/>
      <c r="L78" s="148">
        <v>0</v>
      </c>
      <c r="M78" s="148">
        <v>0</v>
      </c>
      <c r="N78" s="148"/>
      <c r="O78" s="148">
        <v>1185102</v>
      </c>
      <c r="P78" s="148"/>
      <c r="Q78" s="86" t="s">
        <v>493</v>
      </c>
      <c r="R78" s="148"/>
      <c r="S78" s="148">
        <v>35276345830</v>
      </c>
      <c r="T78" s="148"/>
      <c r="U78" s="131">
        <v>35918764113</v>
      </c>
      <c r="V78" s="361"/>
      <c r="W78" s="11">
        <f>U78/درآمدها!$J$5</f>
        <v>3.152500806941337E-3</v>
      </c>
      <c r="X78" s="11"/>
      <c r="Y78" s="75"/>
    </row>
    <row r="79" spans="1:25">
      <c r="A79" s="359" t="s">
        <v>133</v>
      </c>
      <c r="B79" s="360"/>
      <c r="C79" s="157">
        <v>1360263</v>
      </c>
      <c r="D79" s="157"/>
      <c r="E79" s="157">
        <v>14236990982</v>
      </c>
      <c r="F79" s="157"/>
      <c r="G79" s="159">
        <v>24379614919</v>
      </c>
      <c r="H79" s="148"/>
      <c r="I79" s="148">
        <v>31993</v>
      </c>
      <c r="J79" s="148">
        <v>578984806</v>
      </c>
      <c r="K79" s="361"/>
      <c r="L79" s="148">
        <v>0</v>
      </c>
      <c r="M79" s="148">
        <v>0</v>
      </c>
      <c r="N79" s="148"/>
      <c r="O79" s="148">
        <v>1392256</v>
      </c>
      <c r="P79" s="148"/>
      <c r="Q79" s="86" t="s">
        <v>589</v>
      </c>
      <c r="R79" s="148"/>
      <c r="S79" s="148">
        <v>14815975788</v>
      </c>
      <c r="T79" s="148"/>
      <c r="U79" s="131">
        <v>25257490403</v>
      </c>
      <c r="V79" s="361"/>
      <c r="W79" s="11">
        <f>U79/درآمدها!$J$5</f>
        <v>2.2167872654602926E-3</v>
      </c>
      <c r="X79" s="11"/>
      <c r="Y79" s="75"/>
    </row>
    <row r="80" spans="1:25">
      <c r="A80" s="359" t="s">
        <v>132</v>
      </c>
      <c r="B80" s="360"/>
      <c r="C80" s="157">
        <v>490485</v>
      </c>
      <c r="D80" s="157"/>
      <c r="E80" s="157">
        <v>5845753775</v>
      </c>
      <c r="F80" s="157"/>
      <c r="G80" s="159">
        <v>5694778058</v>
      </c>
      <c r="H80" s="148"/>
      <c r="I80" s="148">
        <v>11536</v>
      </c>
      <c r="J80" s="148">
        <v>134646288</v>
      </c>
      <c r="K80" s="361"/>
      <c r="L80" s="148">
        <v>0</v>
      </c>
      <c r="M80" s="148">
        <v>0</v>
      </c>
      <c r="N80" s="148"/>
      <c r="O80" s="148">
        <v>502021</v>
      </c>
      <c r="P80" s="148"/>
      <c r="Q80" s="86" t="s">
        <v>541</v>
      </c>
      <c r="R80" s="148"/>
      <c r="S80" s="148">
        <v>5980400063</v>
      </c>
      <c r="T80" s="148"/>
      <c r="U80" s="131">
        <v>6193011633</v>
      </c>
      <c r="V80" s="361"/>
      <c r="W80" s="11">
        <f>U80/درآمدها!$J$5</f>
        <v>5.4354526533844456E-4</v>
      </c>
      <c r="X80" s="11"/>
      <c r="Y80" s="75"/>
    </row>
    <row r="81" spans="1:25">
      <c r="A81" s="359" t="s">
        <v>131</v>
      </c>
      <c r="B81" s="360"/>
      <c r="C81" s="157">
        <v>2075239</v>
      </c>
      <c r="D81" s="157"/>
      <c r="E81" s="157">
        <v>5517085567</v>
      </c>
      <c r="F81" s="157"/>
      <c r="G81" s="159">
        <v>3999946288</v>
      </c>
      <c r="H81" s="148"/>
      <c r="I81" s="148">
        <v>0</v>
      </c>
      <c r="J81" s="148">
        <v>0</v>
      </c>
      <c r="K81" s="361"/>
      <c r="L81" s="148">
        <v>275239</v>
      </c>
      <c r="M81" s="148">
        <v>540124096</v>
      </c>
      <c r="N81" s="148"/>
      <c r="O81" s="148">
        <v>1800000</v>
      </c>
      <c r="P81" s="148"/>
      <c r="Q81" s="86" t="s">
        <v>568</v>
      </c>
      <c r="R81" s="148"/>
      <c r="S81" s="148">
        <v>4785354372</v>
      </c>
      <c r="T81" s="148"/>
      <c r="U81" s="131">
        <v>3347761591</v>
      </c>
      <c r="V81" s="361"/>
      <c r="W81" s="11">
        <f>U81/درآمدها!$J$5</f>
        <v>2.9382472859791386E-4</v>
      </c>
      <c r="X81" s="11"/>
      <c r="Y81" s="75"/>
    </row>
    <row r="82" spans="1:25">
      <c r="A82" s="359" t="s">
        <v>130</v>
      </c>
      <c r="B82" s="360"/>
      <c r="C82" s="157">
        <v>1533806</v>
      </c>
      <c r="D82" s="157"/>
      <c r="E82" s="157">
        <v>17029238427</v>
      </c>
      <c r="F82" s="157"/>
      <c r="G82" s="159">
        <v>16801971997</v>
      </c>
      <c r="H82" s="148"/>
      <c r="I82" s="148">
        <v>36074</v>
      </c>
      <c r="J82" s="148">
        <v>391708299</v>
      </c>
      <c r="K82" s="361"/>
      <c r="L82" s="148">
        <v>0</v>
      </c>
      <c r="M82" s="148">
        <v>0</v>
      </c>
      <c r="N82" s="148"/>
      <c r="O82" s="148">
        <v>1569880</v>
      </c>
      <c r="P82" s="148"/>
      <c r="Q82" s="86" t="s">
        <v>464</v>
      </c>
      <c r="R82" s="148"/>
      <c r="S82" s="148">
        <v>17420946726</v>
      </c>
      <c r="T82" s="148"/>
      <c r="U82" s="131">
        <v>17228352925</v>
      </c>
      <c r="V82" s="361"/>
      <c r="W82" s="11">
        <f>U82/درآمدها!$J$5</f>
        <v>1.5120897903799389E-3</v>
      </c>
      <c r="X82" s="11"/>
      <c r="Y82" s="75"/>
    </row>
    <row r="83" spans="1:25">
      <c r="A83" s="359" t="s">
        <v>129</v>
      </c>
      <c r="B83" s="360"/>
      <c r="C83" s="157">
        <v>5553979</v>
      </c>
      <c r="D83" s="157"/>
      <c r="E83" s="157">
        <v>40999749342</v>
      </c>
      <c r="F83" s="157"/>
      <c r="G83" s="159">
        <v>39474669703</v>
      </c>
      <c r="H83" s="148"/>
      <c r="I83" s="148">
        <v>125432</v>
      </c>
      <c r="J83" s="148">
        <v>898150204</v>
      </c>
      <c r="K83" s="361"/>
      <c r="L83" s="148">
        <v>0</v>
      </c>
      <c r="M83" s="148">
        <v>0</v>
      </c>
      <c r="N83" s="148"/>
      <c r="O83" s="148">
        <v>5679411</v>
      </c>
      <c r="P83" s="148"/>
      <c r="Q83" s="86" t="s">
        <v>491</v>
      </c>
      <c r="R83" s="148"/>
      <c r="S83" s="148">
        <v>41897899546</v>
      </c>
      <c r="T83" s="148"/>
      <c r="U83" s="131">
        <v>35962589877</v>
      </c>
      <c r="V83" s="361"/>
      <c r="W83" s="11">
        <f>U83/درآمدها!$J$5</f>
        <v>3.1563472855100361E-3</v>
      </c>
      <c r="X83" s="11"/>
      <c r="Y83" s="75"/>
    </row>
    <row r="84" spans="1:25">
      <c r="A84" s="359" t="s">
        <v>128</v>
      </c>
      <c r="B84" s="360"/>
      <c r="C84" s="157">
        <v>10871455</v>
      </c>
      <c r="D84" s="157"/>
      <c r="E84" s="157">
        <v>57056308243</v>
      </c>
      <c r="F84" s="157"/>
      <c r="G84" s="159">
        <v>56951677073</v>
      </c>
      <c r="H84" s="148"/>
      <c r="I84" s="148">
        <v>254923</v>
      </c>
      <c r="J84" s="148">
        <v>1315749909</v>
      </c>
      <c r="K84" s="361"/>
      <c r="L84" s="148">
        <v>0</v>
      </c>
      <c r="M84" s="148">
        <v>0</v>
      </c>
      <c r="N84" s="148"/>
      <c r="O84" s="148">
        <v>11126378</v>
      </c>
      <c r="P84" s="148"/>
      <c r="Q84" s="86" t="s">
        <v>588</v>
      </c>
      <c r="R84" s="148"/>
      <c r="S84" s="148">
        <v>58372058152</v>
      </c>
      <c r="T84" s="148"/>
      <c r="U84" s="131">
        <v>72775958416</v>
      </c>
      <c r="V84" s="361"/>
      <c r="W84" s="11">
        <f>U84/درآمدها!$J$5</f>
        <v>6.3873653032881896E-3</v>
      </c>
      <c r="X84" s="11"/>
      <c r="Y84" s="75"/>
    </row>
    <row r="85" spans="1:25">
      <c r="A85" s="360" t="s">
        <v>127</v>
      </c>
      <c r="B85" s="360"/>
      <c r="C85" s="157">
        <v>1459376</v>
      </c>
      <c r="D85" s="157"/>
      <c r="E85" s="157">
        <v>23153420574</v>
      </c>
      <c r="F85" s="157"/>
      <c r="G85" s="159">
        <v>23515728878</v>
      </c>
      <c r="H85" s="148"/>
      <c r="I85" s="148">
        <v>34324</v>
      </c>
      <c r="J85" s="148">
        <v>557694814</v>
      </c>
      <c r="K85" s="361"/>
      <c r="L85" s="148">
        <v>0</v>
      </c>
      <c r="M85" s="148">
        <v>0</v>
      </c>
      <c r="N85" s="148"/>
      <c r="O85" s="148">
        <v>1493700</v>
      </c>
      <c r="P85" s="148"/>
      <c r="Q85" s="86" t="s">
        <v>452</v>
      </c>
      <c r="R85" s="148"/>
      <c r="S85" s="148">
        <v>23711115388</v>
      </c>
      <c r="T85" s="148"/>
      <c r="U85" s="131">
        <v>23756999761</v>
      </c>
      <c r="V85" s="361"/>
      <c r="W85" s="11">
        <f>U85/درآمدها!$J$5</f>
        <v>2.0850929247298749E-3</v>
      </c>
      <c r="X85" s="11"/>
      <c r="Y85" s="75"/>
    </row>
    <row r="86" spans="1:25">
      <c r="A86" s="360" t="s">
        <v>126</v>
      </c>
      <c r="B86" s="360"/>
      <c r="C86" s="157">
        <v>15100852</v>
      </c>
      <c r="D86" s="157"/>
      <c r="E86" s="162">
        <v>29541910387</v>
      </c>
      <c r="F86" s="157"/>
      <c r="G86" s="163">
        <v>29271453769</v>
      </c>
      <c r="H86" s="148"/>
      <c r="I86" s="131">
        <v>5550845</v>
      </c>
      <c r="J86" s="133">
        <v>10536317184</v>
      </c>
      <c r="K86" s="361"/>
      <c r="L86" s="148">
        <v>0</v>
      </c>
      <c r="M86" s="130">
        <v>0</v>
      </c>
      <c r="N86" s="148"/>
      <c r="O86" s="148">
        <v>20651697</v>
      </c>
      <c r="P86" s="148"/>
      <c r="Q86" s="86" t="s">
        <v>569</v>
      </c>
      <c r="R86" s="148"/>
      <c r="S86" s="130">
        <v>40078227571</v>
      </c>
      <c r="T86" s="148"/>
      <c r="U86" s="133">
        <v>34077840212</v>
      </c>
      <c r="V86" s="361"/>
      <c r="W86" s="11">
        <f>U86/درآمدها!$J$5</f>
        <v>2.9909274837289258E-3</v>
      </c>
      <c r="X86" s="144"/>
      <c r="Y86" s="75"/>
    </row>
    <row r="87" spans="1:25">
      <c r="A87" s="360" t="s">
        <v>124</v>
      </c>
      <c r="B87" s="360"/>
      <c r="C87" s="157">
        <v>3933068</v>
      </c>
      <c r="D87" s="157"/>
      <c r="E87" s="157">
        <v>16667240936</v>
      </c>
      <c r="F87" s="157"/>
      <c r="G87" s="159">
        <v>19861104530</v>
      </c>
      <c r="H87" s="148"/>
      <c r="I87" s="148">
        <v>92505</v>
      </c>
      <c r="J87" s="148">
        <v>480357138</v>
      </c>
      <c r="K87" s="361"/>
      <c r="L87" s="148">
        <v>0</v>
      </c>
      <c r="M87" s="148">
        <v>0</v>
      </c>
      <c r="N87" s="148"/>
      <c r="O87" s="148">
        <v>4025573</v>
      </c>
      <c r="P87" s="148"/>
      <c r="Q87" s="86" t="s">
        <v>399</v>
      </c>
      <c r="R87" s="148"/>
      <c r="S87" s="148">
        <v>17147598074</v>
      </c>
      <c r="T87" s="148"/>
      <c r="U87" s="131">
        <v>18167358618</v>
      </c>
      <c r="V87" s="361"/>
      <c r="W87" s="11">
        <f>U87/درآمدها!$J$5</f>
        <v>1.5945039902558647E-3</v>
      </c>
      <c r="X87" s="11"/>
      <c r="Y87" s="75"/>
    </row>
    <row r="88" spans="1:25">
      <c r="A88" s="359" t="s">
        <v>123</v>
      </c>
      <c r="B88" s="360"/>
      <c r="C88" s="157">
        <v>11692640</v>
      </c>
      <c r="D88" s="157"/>
      <c r="E88" s="157">
        <v>47210502428</v>
      </c>
      <c r="F88" s="157"/>
      <c r="G88" s="159">
        <v>50990402794</v>
      </c>
      <c r="H88" s="148"/>
      <c r="I88" s="148">
        <v>275010</v>
      </c>
      <c r="J88" s="148">
        <v>1210990454</v>
      </c>
      <c r="K88" s="361"/>
      <c r="L88" s="148">
        <v>0</v>
      </c>
      <c r="M88" s="148">
        <v>0</v>
      </c>
      <c r="N88" s="148"/>
      <c r="O88" s="148">
        <v>11967650</v>
      </c>
      <c r="P88" s="148"/>
      <c r="Q88" s="86" t="s">
        <v>457</v>
      </c>
      <c r="R88" s="148"/>
      <c r="S88" s="148">
        <v>48421492882</v>
      </c>
      <c r="T88" s="148"/>
      <c r="U88" s="131">
        <v>52344346927</v>
      </c>
      <c r="V88" s="361"/>
      <c r="W88" s="11">
        <f>U88/درآمدها!$J$5</f>
        <v>4.5941334564587946E-3</v>
      </c>
      <c r="X88" s="11"/>
      <c r="Y88" s="75"/>
    </row>
    <row r="89" spans="1:25">
      <c r="A89" s="359" t="s">
        <v>122</v>
      </c>
      <c r="B89" s="360"/>
      <c r="C89" s="157">
        <v>908819</v>
      </c>
      <c r="D89" s="162"/>
      <c r="E89" s="157">
        <v>58354766959</v>
      </c>
      <c r="F89" s="157"/>
      <c r="G89" s="159">
        <v>56165094634</v>
      </c>
      <c r="H89" s="148"/>
      <c r="I89" s="148">
        <v>195447</v>
      </c>
      <c r="J89" s="131">
        <v>11230051264</v>
      </c>
      <c r="K89" s="361"/>
      <c r="L89" s="148">
        <v>17945</v>
      </c>
      <c r="M89" s="148">
        <v>1034617184</v>
      </c>
      <c r="N89" s="148"/>
      <c r="O89" s="148">
        <v>1086321</v>
      </c>
      <c r="P89" s="148"/>
      <c r="Q89" s="86" t="s">
        <v>550</v>
      </c>
      <c r="R89" s="148"/>
      <c r="S89" s="148">
        <v>68454022235</v>
      </c>
      <c r="T89" s="148"/>
      <c r="U89" s="131">
        <v>62426555722</v>
      </c>
      <c r="V89" s="361"/>
      <c r="W89" s="11">
        <f>U89/درآمدها!$J$5</f>
        <v>5.4790239070877725E-3</v>
      </c>
      <c r="X89" s="11"/>
      <c r="Y89" s="75"/>
    </row>
    <row r="90" spans="1:25">
      <c r="A90" s="359" t="s">
        <v>121</v>
      </c>
      <c r="B90" s="360"/>
      <c r="C90" s="157">
        <v>2280068</v>
      </c>
      <c r="D90" s="157"/>
      <c r="E90" s="157">
        <v>56349534773</v>
      </c>
      <c r="F90" s="157"/>
      <c r="G90" s="159">
        <v>57274495320</v>
      </c>
      <c r="H90" s="148"/>
      <c r="I90" s="148">
        <v>53626</v>
      </c>
      <c r="J90" s="148">
        <v>1346962837</v>
      </c>
      <c r="K90" s="361"/>
      <c r="L90" s="148">
        <v>0</v>
      </c>
      <c r="M90" s="148">
        <v>0</v>
      </c>
      <c r="N90" s="148"/>
      <c r="O90" s="148">
        <v>2333694</v>
      </c>
      <c r="P90" s="148"/>
      <c r="Q90" s="86" t="s">
        <v>426</v>
      </c>
      <c r="R90" s="148"/>
      <c r="S90" s="148">
        <v>57696497610</v>
      </c>
      <c r="T90" s="148"/>
      <c r="U90" s="131">
        <v>53054020872</v>
      </c>
      <c r="V90" s="361"/>
      <c r="W90" s="11">
        <f>U90/درآمدها!$J$5</f>
        <v>4.6564197778154919E-3</v>
      </c>
      <c r="X90" s="11"/>
      <c r="Y90" s="75"/>
    </row>
    <row r="91" spans="1:25">
      <c r="A91" s="359" t="s">
        <v>120</v>
      </c>
      <c r="B91" s="360"/>
      <c r="C91" s="157">
        <v>9779652</v>
      </c>
      <c r="D91" s="157"/>
      <c r="E91" s="157">
        <v>67915890471</v>
      </c>
      <c r="F91" s="157"/>
      <c r="G91" s="159">
        <v>73883119340</v>
      </c>
      <c r="H91" s="148"/>
      <c r="I91" s="148">
        <v>163676</v>
      </c>
      <c r="J91" s="148">
        <v>1244238124</v>
      </c>
      <c r="K91" s="361"/>
      <c r="L91" s="148">
        <v>0</v>
      </c>
      <c r="M91" s="148">
        <v>0</v>
      </c>
      <c r="N91" s="148"/>
      <c r="O91" s="148">
        <v>9943328</v>
      </c>
      <c r="P91" s="148"/>
      <c r="Q91" s="148" t="s">
        <v>487</v>
      </c>
      <c r="R91" s="148"/>
      <c r="S91" s="148">
        <v>69160128595</v>
      </c>
      <c r="T91" s="148"/>
      <c r="U91" s="131">
        <v>77393013507</v>
      </c>
      <c r="V91" s="361"/>
      <c r="W91" s="11">
        <f>U91/درآمدها!$J$5</f>
        <v>6.792592773094205E-3</v>
      </c>
      <c r="X91" s="11"/>
      <c r="Y91" s="75"/>
    </row>
    <row r="92" spans="1:25">
      <c r="A92" s="359" t="s">
        <v>119</v>
      </c>
      <c r="B92" s="360"/>
      <c r="C92" s="157">
        <v>1112704</v>
      </c>
      <c r="D92" s="157"/>
      <c r="E92" s="157">
        <v>27384396752</v>
      </c>
      <c r="F92" s="157"/>
      <c r="G92" s="159">
        <v>32917042320</v>
      </c>
      <c r="H92" s="148"/>
      <c r="I92" s="148">
        <v>26170</v>
      </c>
      <c r="J92" s="148">
        <v>780389639</v>
      </c>
      <c r="K92" s="361"/>
      <c r="L92" s="148">
        <v>39544</v>
      </c>
      <c r="M92" s="148">
        <v>1146180813</v>
      </c>
      <c r="N92" s="148"/>
      <c r="O92" s="148">
        <v>1099330</v>
      </c>
      <c r="P92" s="148"/>
      <c r="Q92" s="86" t="s">
        <v>523</v>
      </c>
      <c r="R92" s="148"/>
      <c r="S92" s="148">
        <v>27186848258</v>
      </c>
      <c r="T92" s="148"/>
      <c r="U92" s="131">
        <v>33078722624</v>
      </c>
      <c r="V92" s="361"/>
      <c r="W92" s="11">
        <f>U92/درآمدها!$J$5</f>
        <v>2.9032374119744996E-3</v>
      </c>
      <c r="X92" s="11"/>
      <c r="Y92" s="75"/>
    </row>
    <row r="93" spans="1:25">
      <c r="A93" s="359" t="s">
        <v>118</v>
      </c>
      <c r="B93" s="360"/>
      <c r="C93" s="157">
        <v>2325392</v>
      </c>
      <c r="D93" s="157"/>
      <c r="E93" s="157">
        <v>16526790011</v>
      </c>
      <c r="F93" s="157"/>
      <c r="G93" s="159">
        <v>29166830879</v>
      </c>
      <c r="H93" s="148"/>
      <c r="I93" s="148">
        <v>0</v>
      </c>
      <c r="J93" s="148">
        <v>0</v>
      </c>
      <c r="K93" s="361"/>
      <c r="L93" s="148">
        <v>803073</v>
      </c>
      <c r="M93" s="148">
        <v>12567934997</v>
      </c>
      <c r="N93" s="148"/>
      <c r="O93" s="148">
        <v>1522319</v>
      </c>
      <c r="P93" s="148"/>
      <c r="Q93" s="86" t="s">
        <v>485</v>
      </c>
      <c r="R93" s="148"/>
      <c r="S93" s="148">
        <v>10819271092</v>
      </c>
      <c r="T93" s="148"/>
      <c r="U93" s="131">
        <v>23395018185</v>
      </c>
      <c r="V93" s="361"/>
      <c r="W93" s="11">
        <f>U93/درآمدها!$J$5</f>
        <v>2.0533226999290477E-3</v>
      </c>
      <c r="X93" s="11"/>
      <c r="Y93" s="75"/>
    </row>
    <row r="94" spans="1:25">
      <c r="A94" s="359" t="s">
        <v>117</v>
      </c>
      <c r="B94" s="360"/>
      <c r="C94" s="157">
        <v>771176</v>
      </c>
      <c r="D94" s="157"/>
      <c r="E94" s="157">
        <v>10613474187</v>
      </c>
      <c r="F94" s="157"/>
      <c r="G94" s="159">
        <v>11659795921</v>
      </c>
      <c r="H94" s="148"/>
      <c r="I94" s="148">
        <v>17795</v>
      </c>
      <c r="J94" s="148">
        <v>272668022</v>
      </c>
      <c r="K94" s="361"/>
      <c r="L94" s="148">
        <v>0</v>
      </c>
      <c r="M94" s="148">
        <v>0</v>
      </c>
      <c r="N94" s="148"/>
      <c r="O94" s="148">
        <v>788971</v>
      </c>
      <c r="P94" s="148"/>
      <c r="Q94" s="86" t="s">
        <v>494</v>
      </c>
      <c r="R94" s="148"/>
      <c r="S94" s="148">
        <v>10886142209</v>
      </c>
      <c r="T94" s="148"/>
      <c r="U94" s="131">
        <v>11717092745</v>
      </c>
      <c r="V94" s="361"/>
      <c r="W94" s="11">
        <f>U94/درآمدها!$J$5</f>
        <v>1.0283801585547884E-3</v>
      </c>
      <c r="X94" s="11"/>
      <c r="Y94" s="75"/>
    </row>
    <row r="95" spans="1:25">
      <c r="A95" s="359" t="s">
        <v>116</v>
      </c>
      <c r="B95" s="360"/>
      <c r="C95" s="157">
        <v>2839581</v>
      </c>
      <c r="D95" s="157"/>
      <c r="E95" s="157">
        <v>47380115100</v>
      </c>
      <c r="F95" s="157"/>
      <c r="G95" s="159">
        <v>49538130407</v>
      </c>
      <c r="H95" s="148"/>
      <c r="I95" s="148">
        <v>66786</v>
      </c>
      <c r="J95" s="148">
        <v>1181131649</v>
      </c>
      <c r="K95" s="361"/>
      <c r="L95" s="148">
        <v>0</v>
      </c>
      <c r="M95" s="148">
        <v>0</v>
      </c>
      <c r="N95" s="148"/>
      <c r="O95" s="148">
        <v>2906367</v>
      </c>
      <c r="P95" s="148"/>
      <c r="Q95" s="86" t="s">
        <v>492</v>
      </c>
      <c r="R95" s="148"/>
      <c r="S95" s="148">
        <v>48561246749</v>
      </c>
      <c r="T95" s="148"/>
      <c r="U95" s="131">
        <v>49200932206</v>
      </c>
      <c r="V95" s="361"/>
      <c r="W95" s="11">
        <f>U95/درآمدها!$J$5</f>
        <v>4.3182437456288714E-3</v>
      </c>
      <c r="X95" s="11"/>
      <c r="Y95" s="75"/>
    </row>
    <row r="96" spans="1:25" ht="29.25" customHeight="1">
      <c r="A96" s="359" t="s">
        <v>115</v>
      </c>
      <c r="B96" s="355"/>
      <c r="C96" s="157">
        <v>1353182</v>
      </c>
      <c r="D96" s="157"/>
      <c r="E96" s="157">
        <v>60969405864</v>
      </c>
      <c r="F96" s="157"/>
      <c r="G96" s="159">
        <v>69812276436</v>
      </c>
      <c r="H96" s="148"/>
      <c r="I96" s="148">
        <v>31826</v>
      </c>
      <c r="J96" s="150">
        <v>1640705485</v>
      </c>
      <c r="K96" s="148"/>
      <c r="L96" s="148">
        <v>0</v>
      </c>
      <c r="M96" s="150">
        <v>0</v>
      </c>
      <c r="N96" s="148"/>
      <c r="O96" s="148">
        <v>1385008</v>
      </c>
      <c r="P96" s="148"/>
      <c r="Q96" s="86" t="s">
        <v>578</v>
      </c>
      <c r="R96" s="148"/>
      <c r="S96" s="148">
        <v>62610111349</v>
      </c>
      <c r="T96" s="148"/>
      <c r="U96" s="131">
        <v>65878310640</v>
      </c>
      <c r="V96" s="364"/>
      <c r="W96" s="11">
        <f>U96/درآمدها!$J$5</f>
        <v>5.7819758719751266E-3</v>
      </c>
      <c r="X96" s="11"/>
      <c r="Y96" s="75"/>
    </row>
    <row r="97" spans="1:25">
      <c r="A97" s="359" t="s">
        <v>114</v>
      </c>
      <c r="B97" s="360"/>
      <c r="C97" s="157">
        <v>16668328</v>
      </c>
      <c r="D97" s="157"/>
      <c r="E97" s="157">
        <v>171094278962</v>
      </c>
      <c r="F97" s="157"/>
      <c r="G97" s="159">
        <v>180603750790</v>
      </c>
      <c r="H97" s="148"/>
      <c r="I97" s="148">
        <v>0</v>
      </c>
      <c r="J97" s="148">
        <v>0</v>
      </c>
      <c r="K97" s="361"/>
      <c r="L97" s="148">
        <v>1413878</v>
      </c>
      <c r="M97" s="148">
        <v>14819956710</v>
      </c>
      <c r="N97" s="148"/>
      <c r="O97" s="148">
        <v>15254450</v>
      </c>
      <c r="P97" s="148"/>
      <c r="Q97" s="86" t="s">
        <v>539</v>
      </c>
      <c r="R97" s="148"/>
      <c r="S97" s="148">
        <v>156581339395</v>
      </c>
      <c r="T97" s="148"/>
      <c r="U97" s="131">
        <v>156792513476</v>
      </c>
      <c r="V97" s="361"/>
      <c r="W97" s="11">
        <f>U97/درآمدها!$J$5</f>
        <v>1.3761289884596939E-2</v>
      </c>
      <c r="X97" s="11"/>
      <c r="Y97" s="75"/>
    </row>
    <row r="98" spans="1:25">
      <c r="A98" s="359" t="s">
        <v>113</v>
      </c>
      <c r="B98" s="360"/>
      <c r="C98" s="157">
        <v>5583991</v>
      </c>
      <c r="D98" s="157"/>
      <c r="E98" s="157">
        <v>29228166615</v>
      </c>
      <c r="F98" s="157"/>
      <c r="G98" s="159">
        <v>27864846595</v>
      </c>
      <c r="H98" s="148"/>
      <c r="I98" s="148">
        <v>131334</v>
      </c>
      <c r="J98" s="148">
        <v>658506115</v>
      </c>
      <c r="K98" s="361"/>
      <c r="L98" s="148">
        <v>0</v>
      </c>
      <c r="M98" s="148">
        <v>0</v>
      </c>
      <c r="N98" s="148"/>
      <c r="O98" s="148">
        <v>5715325</v>
      </c>
      <c r="P98" s="148"/>
      <c r="Q98" s="86" t="s">
        <v>386</v>
      </c>
      <c r="R98" s="148"/>
      <c r="S98" s="148">
        <v>29886672730</v>
      </c>
      <c r="T98" s="148"/>
      <c r="U98" s="131">
        <v>25992033587</v>
      </c>
      <c r="V98" s="361"/>
      <c r="W98" s="11">
        <f>U98/درآمدها!$J$5</f>
        <v>2.2812562982201133E-3</v>
      </c>
      <c r="X98" s="11"/>
      <c r="Y98" s="75"/>
    </row>
    <row r="99" spans="1:25">
      <c r="A99" s="360" t="s">
        <v>358</v>
      </c>
      <c r="B99" s="360"/>
      <c r="C99" s="157">
        <v>364714</v>
      </c>
      <c r="D99" s="157"/>
      <c r="E99" s="157">
        <v>48489343453</v>
      </c>
      <c r="F99" s="157"/>
      <c r="G99" s="159">
        <v>53022052939</v>
      </c>
      <c r="H99" s="148"/>
      <c r="I99" s="148">
        <v>8577</v>
      </c>
      <c r="J99" s="148">
        <v>1240362706</v>
      </c>
      <c r="K99" s="361"/>
      <c r="L99" s="148">
        <v>0</v>
      </c>
      <c r="M99" s="148">
        <v>0</v>
      </c>
      <c r="N99" s="148"/>
      <c r="O99" s="148">
        <v>373291</v>
      </c>
      <c r="P99" s="148"/>
      <c r="Q99" s="86" t="s">
        <v>499</v>
      </c>
      <c r="R99" s="148"/>
      <c r="S99" s="148">
        <v>49729706159</v>
      </c>
      <c r="T99" s="148"/>
      <c r="U99" s="131">
        <v>49296638682</v>
      </c>
      <c r="V99" s="361"/>
      <c r="W99" s="11">
        <f>U99/درآمدها!$J$5</f>
        <v>4.3266436655668272E-3</v>
      </c>
      <c r="X99" s="11"/>
      <c r="Y99" s="75"/>
    </row>
    <row r="100" spans="1:25">
      <c r="A100" s="359" t="s">
        <v>288</v>
      </c>
      <c r="B100" s="360"/>
      <c r="C100" s="157">
        <v>2673063</v>
      </c>
      <c r="D100" s="157"/>
      <c r="E100" s="157">
        <v>38830052082</v>
      </c>
      <c r="F100" s="157"/>
      <c r="G100" s="159">
        <v>39538515137</v>
      </c>
      <c r="H100" s="148"/>
      <c r="I100" s="148">
        <v>62869</v>
      </c>
      <c r="J100" s="148">
        <v>925365173</v>
      </c>
      <c r="K100" s="361"/>
      <c r="L100" s="148">
        <v>0</v>
      </c>
      <c r="M100" s="148">
        <v>0</v>
      </c>
      <c r="N100" s="148"/>
      <c r="O100" s="148">
        <v>2735932</v>
      </c>
      <c r="P100" s="148"/>
      <c r="Q100" s="86" t="s">
        <v>501</v>
      </c>
      <c r="R100" s="148"/>
      <c r="S100" s="148">
        <v>39755417255</v>
      </c>
      <c r="T100" s="148"/>
      <c r="U100" s="131">
        <v>39924509048</v>
      </c>
      <c r="V100" s="361"/>
      <c r="W100" s="11">
        <f>U100/درآمدها!$J$5</f>
        <v>3.5040751010974713E-3</v>
      </c>
      <c r="X100" s="11"/>
      <c r="Y100" s="75"/>
    </row>
    <row r="101" spans="1:25">
      <c r="A101" s="360" t="s">
        <v>274</v>
      </c>
      <c r="B101" s="360"/>
      <c r="C101" s="157">
        <v>16278007</v>
      </c>
      <c r="D101" s="157"/>
      <c r="E101" s="157">
        <v>72182277658</v>
      </c>
      <c r="F101" s="157"/>
      <c r="G101" s="159">
        <v>60015895956</v>
      </c>
      <c r="H101" s="148"/>
      <c r="I101" s="148">
        <v>382857</v>
      </c>
      <c r="J101" s="148">
        <v>1398310004</v>
      </c>
      <c r="K101" s="361"/>
      <c r="L101" s="148">
        <v>0</v>
      </c>
      <c r="M101" s="148">
        <v>0</v>
      </c>
      <c r="N101" s="148"/>
      <c r="O101" s="148">
        <v>16660864</v>
      </c>
      <c r="P101" s="148"/>
      <c r="Q101" s="86" t="s">
        <v>444</v>
      </c>
      <c r="R101" s="148"/>
      <c r="S101" s="148">
        <v>73580587662</v>
      </c>
      <c r="T101" s="148"/>
      <c r="U101" s="131">
        <v>58131678831</v>
      </c>
      <c r="V101" s="361"/>
      <c r="W101" s="11">
        <f>U101/درآمدها!$J$5</f>
        <v>5.1020732185285619E-3</v>
      </c>
      <c r="X101" s="11"/>
      <c r="Y101" s="75"/>
    </row>
    <row r="102" spans="1:25">
      <c r="A102" s="360" t="s">
        <v>271</v>
      </c>
      <c r="B102" s="360"/>
      <c r="C102" s="157">
        <v>8524831</v>
      </c>
      <c r="D102" s="157"/>
      <c r="E102" s="157">
        <v>115821358081</v>
      </c>
      <c r="F102" s="157"/>
      <c r="G102" s="159">
        <v>121095006974</v>
      </c>
      <c r="H102" s="148"/>
      <c r="I102" s="148">
        <v>202223</v>
      </c>
      <c r="J102" s="148">
        <v>2891487740</v>
      </c>
      <c r="K102" s="361"/>
      <c r="L102" s="148">
        <v>7098150</v>
      </c>
      <c r="M102" s="148">
        <v>95931609416</v>
      </c>
      <c r="N102" s="148"/>
      <c r="O102" s="148">
        <v>1628904</v>
      </c>
      <c r="P102" s="148"/>
      <c r="Q102" s="86" t="s">
        <v>413</v>
      </c>
      <c r="R102" s="148"/>
      <c r="S102" s="148">
        <v>22157744115</v>
      </c>
      <c r="T102" s="148"/>
      <c r="U102" s="131">
        <v>22021283492</v>
      </c>
      <c r="V102" s="361"/>
      <c r="W102" s="11">
        <f>U102/درآمدها!$J$5</f>
        <v>1.9327534143439014E-3</v>
      </c>
      <c r="X102" s="11"/>
      <c r="Y102" s="75"/>
    </row>
    <row r="103" spans="1:25">
      <c r="A103" s="359" t="s">
        <v>254</v>
      </c>
      <c r="B103" s="360"/>
      <c r="C103" s="157">
        <v>4013572</v>
      </c>
      <c r="D103" s="157"/>
      <c r="E103" s="157">
        <v>40101069686</v>
      </c>
      <c r="F103" s="157"/>
      <c r="G103" s="159">
        <v>50349903536</v>
      </c>
      <c r="H103" s="148"/>
      <c r="I103" s="148">
        <v>94398</v>
      </c>
      <c r="J103" s="148">
        <v>1159643653</v>
      </c>
      <c r="K103" s="361"/>
      <c r="L103" s="148">
        <v>0</v>
      </c>
      <c r="M103" s="148">
        <v>0</v>
      </c>
      <c r="N103" s="148"/>
      <c r="O103" s="148">
        <v>4107970</v>
      </c>
      <c r="P103" s="148"/>
      <c r="Q103" s="86" t="s">
        <v>447</v>
      </c>
      <c r="R103" s="148"/>
      <c r="S103" s="148">
        <v>41260713339</v>
      </c>
      <c r="T103" s="148"/>
      <c r="U103" s="131">
        <v>39161029483</v>
      </c>
      <c r="V103" s="361"/>
      <c r="W103" s="11">
        <f>U103/درآمدها!$J$5</f>
        <v>3.4370663939723117E-3</v>
      </c>
      <c r="X103" s="11"/>
      <c r="Y103" s="75"/>
    </row>
    <row r="104" spans="1:25">
      <c r="A104" s="359" t="s">
        <v>149</v>
      </c>
      <c r="B104" s="360"/>
      <c r="C104" s="157">
        <v>12994577</v>
      </c>
      <c r="D104" s="157"/>
      <c r="E104" s="157">
        <v>48782176274</v>
      </c>
      <c r="F104" s="157"/>
      <c r="G104" s="159">
        <v>54834368784</v>
      </c>
      <c r="H104" s="148"/>
      <c r="I104" s="148">
        <v>1</v>
      </c>
      <c r="J104" s="148">
        <v>0</v>
      </c>
      <c r="K104" s="361"/>
      <c r="L104" s="148">
        <v>0</v>
      </c>
      <c r="M104" s="148">
        <v>0</v>
      </c>
      <c r="N104" s="148"/>
      <c r="O104" s="148">
        <v>12994578</v>
      </c>
      <c r="P104" s="148"/>
      <c r="Q104" s="86" t="s">
        <v>439</v>
      </c>
      <c r="R104" s="148"/>
      <c r="S104" s="148">
        <v>48782176274</v>
      </c>
      <c r="T104" s="148"/>
      <c r="U104" s="131">
        <v>65839275554</v>
      </c>
      <c r="V104" s="361"/>
      <c r="W104" s="11">
        <f>U104/درآمدها!$J$5</f>
        <v>5.7785498593281746E-3</v>
      </c>
      <c r="X104" s="11"/>
      <c r="Y104" s="75"/>
    </row>
    <row r="105" spans="1:25">
      <c r="A105" s="359" t="s">
        <v>148</v>
      </c>
      <c r="B105" s="360"/>
      <c r="C105" s="157">
        <v>1268972</v>
      </c>
      <c r="D105" s="157"/>
      <c r="E105" s="157">
        <v>11153120859</v>
      </c>
      <c r="F105" s="157"/>
      <c r="G105" s="159">
        <v>8010027268</v>
      </c>
      <c r="H105" s="148"/>
      <c r="I105" s="148">
        <v>29096</v>
      </c>
      <c r="J105" s="148">
        <v>184118141</v>
      </c>
      <c r="K105" s="361"/>
      <c r="L105" s="148">
        <v>0</v>
      </c>
      <c r="M105" s="148">
        <v>0</v>
      </c>
      <c r="N105" s="148"/>
      <c r="O105" s="148">
        <v>1298068</v>
      </c>
      <c r="P105" s="148"/>
      <c r="Q105" s="86" t="s">
        <v>567</v>
      </c>
      <c r="R105" s="148"/>
      <c r="S105" s="148">
        <v>11337239000</v>
      </c>
      <c r="T105" s="148"/>
      <c r="U105" s="131">
        <v>7071087838</v>
      </c>
      <c r="V105" s="361"/>
      <c r="W105" s="11">
        <f>U105/درآمدها!$J$5</f>
        <v>6.2061183522681726E-4</v>
      </c>
      <c r="X105" s="11"/>
      <c r="Y105" s="75"/>
    </row>
    <row r="106" spans="1:25">
      <c r="A106" s="360" t="s">
        <v>147</v>
      </c>
      <c r="B106" s="360"/>
      <c r="C106" s="363">
        <v>3787526</v>
      </c>
      <c r="D106" s="157"/>
      <c r="E106" s="164">
        <v>31290904221</v>
      </c>
      <c r="F106" s="157"/>
      <c r="G106" s="159">
        <v>29894022353</v>
      </c>
      <c r="H106" s="148"/>
      <c r="I106" s="148">
        <v>89081</v>
      </c>
      <c r="J106" s="148">
        <v>694991347</v>
      </c>
      <c r="K106" s="361"/>
      <c r="L106" s="148">
        <v>0</v>
      </c>
      <c r="M106" s="148">
        <v>0</v>
      </c>
      <c r="N106" s="148"/>
      <c r="O106" s="148">
        <v>3876607</v>
      </c>
      <c r="P106" s="148"/>
      <c r="Q106" s="86" t="s">
        <v>526</v>
      </c>
      <c r="R106" s="148"/>
      <c r="S106" s="148">
        <v>31985895568</v>
      </c>
      <c r="T106" s="148"/>
      <c r="U106" s="131">
        <v>29633731742</v>
      </c>
      <c r="V106" s="361"/>
      <c r="W106" s="11">
        <f>U106/درآمدها!$J$5</f>
        <v>2.600879109744388E-3</v>
      </c>
      <c r="X106" s="11"/>
      <c r="Y106" s="75"/>
    </row>
    <row r="107" spans="1:25">
      <c r="A107" s="359" t="s">
        <v>146</v>
      </c>
      <c r="B107" s="360"/>
      <c r="C107" s="157">
        <v>9505865</v>
      </c>
      <c r="D107" s="157"/>
      <c r="E107" s="157">
        <v>75521593374</v>
      </c>
      <c r="F107" s="157"/>
      <c r="G107" s="159">
        <v>76917343543</v>
      </c>
      <c r="H107" s="148"/>
      <c r="I107" s="148">
        <v>223576</v>
      </c>
      <c r="J107" s="148">
        <v>1815841176</v>
      </c>
      <c r="K107" s="361"/>
      <c r="L107" s="148">
        <v>0</v>
      </c>
      <c r="M107" s="148">
        <v>0</v>
      </c>
      <c r="N107" s="148"/>
      <c r="O107" s="148">
        <v>9729441</v>
      </c>
      <c r="P107" s="148"/>
      <c r="Q107" s="148" t="s">
        <v>532</v>
      </c>
      <c r="R107" s="148"/>
      <c r="S107" s="148">
        <v>77337434550</v>
      </c>
      <c r="T107" s="148"/>
      <c r="U107" s="131">
        <v>74761087889</v>
      </c>
      <c r="V107" s="361"/>
      <c r="W107" s="11">
        <f>U107/درآمدها!$J$5</f>
        <v>6.5615951917617332E-3</v>
      </c>
      <c r="X107" s="11"/>
      <c r="Y107" s="75"/>
    </row>
    <row r="108" spans="1:25">
      <c r="A108" s="359" t="s">
        <v>144</v>
      </c>
      <c r="B108" s="360"/>
      <c r="C108" s="157">
        <v>20358613</v>
      </c>
      <c r="D108" s="157"/>
      <c r="E108" s="157">
        <v>74545998947</v>
      </c>
      <c r="F108" s="157"/>
      <c r="G108" s="159">
        <v>69090754172</v>
      </c>
      <c r="H108" s="148"/>
      <c r="I108" s="148">
        <v>478833</v>
      </c>
      <c r="J108" s="148">
        <v>1601670225</v>
      </c>
      <c r="K108" s="361"/>
      <c r="L108" s="148">
        <v>0</v>
      </c>
      <c r="M108" s="148">
        <v>0</v>
      </c>
      <c r="N108" s="148"/>
      <c r="O108" s="148">
        <v>20837446</v>
      </c>
      <c r="P108" s="148"/>
      <c r="Q108" s="86" t="s">
        <v>551</v>
      </c>
      <c r="R108" s="148"/>
      <c r="S108" s="148">
        <v>76147669172</v>
      </c>
      <c r="T108" s="148"/>
      <c r="U108" s="131">
        <v>60379745222</v>
      </c>
      <c r="V108" s="361"/>
      <c r="W108" s="11">
        <f>U108/درآمدها!$J$5</f>
        <v>5.2993804279133144E-3</v>
      </c>
      <c r="X108" s="11"/>
      <c r="Y108" s="75"/>
    </row>
    <row r="109" spans="1:25">
      <c r="A109" s="359" t="s">
        <v>143</v>
      </c>
      <c r="B109" s="360"/>
      <c r="C109" s="157">
        <v>17925066</v>
      </c>
      <c r="D109" s="157"/>
      <c r="E109" s="157">
        <v>47025140083</v>
      </c>
      <c r="F109" s="157"/>
      <c r="G109" s="159">
        <v>57553470304</v>
      </c>
      <c r="H109" s="148"/>
      <c r="I109" s="148">
        <v>421596</v>
      </c>
      <c r="J109" s="148">
        <v>1369100648</v>
      </c>
      <c r="K109" s="361"/>
      <c r="L109" s="148">
        <v>0</v>
      </c>
      <c r="M109" s="148">
        <v>0</v>
      </c>
      <c r="N109" s="148"/>
      <c r="O109" s="148">
        <v>18346662</v>
      </c>
      <c r="P109" s="148"/>
      <c r="Q109" s="86" t="s">
        <v>409</v>
      </c>
      <c r="R109" s="148"/>
      <c r="S109" s="148">
        <v>48394240731</v>
      </c>
      <c r="T109" s="148"/>
      <c r="U109" s="131">
        <v>58432947955</v>
      </c>
      <c r="V109" s="361"/>
      <c r="W109" s="11">
        <f>U109/درآمدها!$J$5</f>
        <v>5.1285148620530616E-3</v>
      </c>
      <c r="X109" s="11"/>
      <c r="Y109" s="75"/>
    </row>
    <row r="110" spans="1:25">
      <c r="A110" s="360" t="s">
        <v>142</v>
      </c>
      <c r="B110" s="360"/>
      <c r="C110" s="157">
        <v>7147627</v>
      </c>
      <c r="D110" s="363"/>
      <c r="E110" s="159">
        <v>35366317462</v>
      </c>
      <c r="F110" s="363"/>
      <c r="G110" s="159">
        <v>35667595073</v>
      </c>
      <c r="H110" s="148"/>
      <c r="I110" s="148">
        <v>168111</v>
      </c>
      <c r="J110" s="148">
        <v>847762391</v>
      </c>
      <c r="K110" s="361"/>
      <c r="L110" s="148">
        <v>0</v>
      </c>
      <c r="M110" s="148">
        <v>0</v>
      </c>
      <c r="N110" s="148"/>
      <c r="O110" s="148">
        <v>7315738</v>
      </c>
      <c r="P110" s="148"/>
      <c r="Q110" s="86" t="s">
        <v>583</v>
      </c>
      <c r="R110" s="148"/>
      <c r="S110" s="148">
        <v>36214079853</v>
      </c>
      <c r="T110" s="148"/>
      <c r="U110" s="131">
        <v>34906604925</v>
      </c>
      <c r="V110" s="361"/>
      <c r="W110" s="11">
        <f>U110/درآمدها!$J$5</f>
        <v>3.0636661063128639E-3</v>
      </c>
      <c r="X110" s="11"/>
      <c r="Y110" s="75"/>
    </row>
    <row r="111" spans="1:25">
      <c r="A111" s="359" t="s">
        <v>141</v>
      </c>
      <c r="B111" s="360"/>
      <c r="C111" s="157">
        <v>7155338</v>
      </c>
      <c r="D111" s="157"/>
      <c r="E111" s="157">
        <v>38214634737</v>
      </c>
      <c r="F111" s="157"/>
      <c r="G111" s="159">
        <v>41467412602</v>
      </c>
      <c r="H111" s="148"/>
      <c r="I111" s="148">
        <v>168292</v>
      </c>
      <c r="J111" s="148">
        <v>981959537</v>
      </c>
      <c r="K111" s="361"/>
      <c r="L111" s="148">
        <v>0</v>
      </c>
      <c r="M111" s="148">
        <v>0</v>
      </c>
      <c r="N111" s="148"/>
      <c r="O111" s="148">
        <v>7323630</v>
      </c>
      <c r="P111" s="148"/>
      <c r="Q111" s="86" t="s">
        <v>453</v>
      </c>
      <c r="R111" s="148"/>
      <c r="S111" s="148">
        <v>39196594274</v>
      </c>
      <c r="T111" s="148"/>
      <c r="U111" s="131">
        <v>39457894859</v>
      </c>
      <c r="V111" s="361"/>
      <c r="W111" s="11">
        <f>U111/درآمدها!$J$5</f>
        <v>3.4631215314611381E-3</v>
      </c>
      <c r="X111" s="11"/>
      <c r="Y111" s="75"/>
    </row>
    <row r="112" spans="1:25">
      <c r="A112" s="359" t="s">
        <v>140</v>
      </c>
      <c r="B112" s="360"/>
      <c r="C112" s="157">
        <v>16941228</v>
      </c>
      <c r="D112" s="157"/>
      <c r="E112" s="157">
        <v>43888875791</v>
      </c>
      <c r="F112" s="157"/>
      <c r="G112" s="159">
        <v>45132346222</v>
      </c>
      <c r="H112" s="148"/>
      <c r="I112" s="148">
        <v>398456</v>
      </c>
      <c r="J112" s="130">
        <v>1068720241</v>
      </c>
      <c r="K112" s="361"/>
      <c r="L112" s="148">
        <v>0</v>
      </c>
      <c r="M112" s="148">
        <v>0</v>
      </c>
      <c r="N112" s="148"/>
      <c r="O112" s="148">
        <v>17339684</v>
      </c>
      <c r="P112" s="148"/>
      <c r="Q112" s="86" t="s">
        <v>435</v>
      </c>
      <c r="R112" s="148"/>
      <c r="S112" s="130">
        <v>44957596032</v>
      </c>
      <c r="T112" s="148"/>
      <c r="U112" s="133">
        <v>45849124265</v>
      </c>
      <c r="V112" s="361"/>
      <c r="W112" s="11">
        <f>U112/درآمدها!$J$5</f>
        <v>4.0240638789309927E-3</v>
      </c>
      <c r="X112" s="11"/>
      <c r="Y112" s="75"/>
    </row>
    <row r="113" spans="1:25">
      <c r="A113" s="359" t="s">
        <v>139</v>
      </c>
      <c r="B113" s="360"/>
      <c r="C113" s="157">
        <v>6722578</v>
      </c>
      <c r="D113" s="157"/>
      <c r="E113" s="157">
        <v>29384071713</v>
      </c>
      <c r="F113" s="157"/>
      <c r="G113" s="159">
        <v>32878287015</v>
      </c>
      <c r="H113" s="148"/>
      <c r="I113" s="148">
        <v>1881770</v>
      </c>
      <c r="J113" s="148">
        <v>8826654757</v>
      </c>
      <c r="K113" s="361"/>
      <c r="L113" s="148">
        <v>0</v>
      </c>
      <c r="M113" s="148">
        <v>0</v>
      </c>
      <c r="N113" s="148"/>
      <c r="O113" s="148">
        <v>8604348</v>
      </c>
      <c r="P113" s="148"/>
      <c r="Q113" s="86" t="s">
        <v>520</v>
      </c>
      <c r="R113" s="148"/>
      <c r="S113" s="148">
        <v>38210726470</v>
      </c>
      <c r="T113" s="148"/>
      <c r="U113" s="131">
        <v>41739382395</v>
      </c>
      <c r="V113" s="361"/>
      <c r="W113" s="11">
        <f>U113/درآمدها!$J$5</f>
        <v>3.6633620318202104E-3</v>
      </c>
      <c r="X113" s="11"/>
      <c r="Y113" s="75"/>
    </row>
    <row r="114" spans="1:25">
      <c r="A114" s="359" t="s">
        <v>138</v>
      </c>
      <c r="B114" s="360"/>
      <c r="C114" s="157">
        <v>1645704</v>
      </c>
      <c r="D114" s="157"/>
      <c r="E114" s="157">
        <v>48070838614</v>
      </c>
      <c r="F114" s="157"/>
      <c r="G114" s="159">
        <v>53003550786</v>
      </c>
      <c r="H114" s="148"/>
      <c r="I114" s="148">
        <v>38706</v>
      </c>
      <c r="J114" s="148">
        <v>1258947171</v>
      </c>
      <c r="K114" s="361"/>
      <c r="L114" s="148">
        <v>0</v>
      </c>
      <c r="M114" s="148">
        <v>0</v>
      </c>
      <c r="N114" s="148"/>
      <c r="O114" s="148">
        <v>1684410</v>
      </c>
      <c r="P114" s="148"/>
      <c r="Q114" s="86" t="s">
        <v>460</v>
      </c>
      <c r="R114" s="148"/>
      <c r="S114" s="148">
        <v>49329785785</v>
      </c>
      <c r="T114" s="148"/>
      <c r="U114" s="131">
        <v>53982261401</v>
      </c>
      <c r="V114" s="361"/>
      <c r="W114" s="11">
        <f>U114/درآمدها!$J$5</f>
        <v>4.7378891459569491E-3</v>
      </c>
      <c r="X114" s="11"/>
      <c r="Y114" s="75"/>
    </row>
    <row r="115" spans="1:25">
      <c r="A115" s="359" t="s">
        <v>137</v>
      </c>
      <c r="B115" s="360"/>
      <c r="C115" s="157">
        <v>11209114</v>
      </c>
      <c r="D115" s="157"/>
      <c r="E115" s="157">
        <v>53217171374</v>
      </c>
      <c r="F115" s="157"/>
      <c r="G115" s="159">
        <v>54709281084</v>
      </c>
      <c r="H115" s="148"/>
      <c r="I115" s="148">
        <v>2527959</v>
      </c>
      <c r="J115" s="148">
        <v>11387885115</v>
      </c>
      <c r="K115" s="361"/>
      <c r="L115" s="148">
        <v>0</v>
      </c>
      <c r="M115" s="148">
        <v>0</v>
      </c>
      <c r="N115" s="148"/>
      <c r="O115" s="148">
        <v>13737073</v>
      </c>
      <c r="P115" s="148"/>
      <c r="Q115" s="86" t="s">
        <v>476</v>
      </c>
      <c r="R115" s="148"/>
      <c r="S115" s="148">
        <v>64605056489</v>
      </c>
      <c r="T115" s="148"/>
      <c r="U115" s="131">
        <v>59264164388</v>
      </c>
      <c r="V115" s="361"/>
      <c r="W115" s="11">
        <f>U115/درآمدها!$J$5</f>
        <v>5.2014686660183541E-3</v>
      </c>
      <c r="X115" s="11"/>
      <c r="Y115" s="75"/>
    </row>
    <row r="116" spans="1:25">
      <c r="A116" s="359" t="s">
        <v>136</v>
      </c>
      <c r="B116" s="360"/>
      <c r="C116" s="157">
        <v>3364109</v>
      </c>
      <c r="D116" s="165"/>
      <c r="E116" s="165">
        <v>45401726362</v>
      </c>
      <c r="F116" s="157"/>
      <c r="G116" s="166">
        <v>42135566151</v>
      </c>
      <c r="H116" s="148"/>
      <c r="I116" s="148">
        <v>79123</v>
      </c>
      <c r="J116" s="148">
        <v>989259060</v>
      </c>
      <c r="K116" s="361"/>
      <c r="L116" s="148">
        <v>0</v>
      </c>
      <c r="M116" s="148">
        <v>0</v>
      </c>
      <c r="N116" s="148"/>
      <c r="O116" s="148">
        <v>3443232</v>
      </c>
      <c r="P116" s="148"/>
      <c r="Q116" s="86" t="s">
        <v>560</v>
      </c>
      <c r="R116" s="148"/>
      <c r="S116" s="148">
        <v>46390985422</v>
      </c>
      <c r="T116" s="148"/>
      <c r="U116" s="131">
        <v>38711243348</v>
      </c>
      <c r="V116" s="361"/>
      <c r="W116" s="11">
        <f>U116/درآمدها!$J$5</f>
        <v>3.397589780882906E-3</v>
      </c>
      <c r="X116" s="11"/>
      <c r="Y116" s="75"/>
    </row>
    <row r="117" spans="1:25">
      <c r="A117" s="359" t="s">
        <v>135</v>
      </c>
      <c r="B117" s="360"/>
      <c r="C117" s="157">
        <v>3425111</v>
      </c>
      <c r="D117" s="157"/>
      <c r="E117" s="157">
        <v>15033718060</v>
      </c>
      <c r="F117" s="157"/>
      <c r="G117" s="159">
        <v>19662324932</v>
      </c>
      <c r="H117" s="148"/>
      <c r="I117" s="148">
        <v>0</v>
      </c>
      <c r="J117" s="148">
        <v>0</v>
      </c>
      <c r="K117" s="361"/>
      <c r="L117" s="148">
        <v>0</v>
      </c>
      <c r="M117" s="148">
        <v>0</v>
      </c>
      <c r="N117" s="148"/>
      <c r="O117" s="148">
        <v>3425111</v>
      </c>
      <c r="P117" s="148"/>
      <c r="Q117" s="86" t="s">
        <v>497</v>
      </c>
      <c r="R117" s="148"/>
      <c r="S117" s="148">
        <v>15033718060</v>
      </c>
      <c r="T117" s="148"/>
      <c r="U117" s="131">
        <v>16880659223</v>
      </c>
      <c r="V117" s="361"/>
      <c r="W117" s="11">
        <f>U117/درآمدها!$J$5</f>
        <v>1.4815735768299657E-3</v>
      </c>
      <c r="X117" s="11"/>
      <c r="Y117" s="75"/>
    </row>
    <row r="118" spans="1:25">
      <c r="A118" s="359" t="s">
        <v>134</v>
      </c>
      <c r="B118" s="360"/>
      <c r="C118" s="157">
        <v>51231351</v>
      </c>
      <c r="D118" s="157"/>
      <c r="E118" s="157">
        <v>176252029387</v>
      </c>
      <c r="F118" s="157"/>
      <c r="G118" s="159">
        <v>230442523192</v>
      </c>
      <c r="H118" s="148"/>
      <c r="I118" s="148">
        <v>1204959</v>
      </c>
      <c r="J118" s="148">
        <v>5445816027</v>
      </c>
      <c r="K118" s="361"/>
      <c r="L118" s="148">
        <v>2236980</v>
      </c>
      <c r="M118" s="148">
        <v>10025936313</v>
      </c>
      <c r="N118" s="148"/>
      <c r="O118" s="148">
        <v>50199330</v>
      </c>
      <c r="P118" s="148"/>
      <c r="Q118" s="86" t="s">
        <v>402</v>
      </c>
      <c r="R118" s="148"/>
      <c r="S118" s="148">
        <v>173946452415</v>
      </c>
      <c r="T118" s="148"/>
      <c r="U118" s="131">
        <v>220261442559</v>
      </c>
      <c r="V118" s="361"/>
      <c r="W118" s="11">
        <f>U118/درآمدها!$J$5</f>
        <v>1.9331800315311991E-2</v>
      </c>
      <c r="X118" s="11"/>
      <c r="Y118" s="75"/>
    </row>
    <row r="119" spans="1:25">
      <c r="A119" s="359" t="s">
        <v>340</v>
      </c>
      <c r="B119" s="360"/>
      <c r="C119" s="157">
        <v>11430698</v>
      </c>
      <c r="D119" s="157"/>
      <c r="E119" s="157">
        <v>28971094362</v>
      </c>
      <c r="F119" s="157"/>
      <c r="G119" s="159">
        <v>27259082151</v>
      </c>
      <c r="H119" s="148"/>
      <c r="I119" s="148">
        <v>268778</v>
      </c>
      <c r="J119" s="148">
        <v>644491812</v>
      </c>
      <c r="K119" s="361"/>
      <c r="L119" s="148">
        <v>0</v>
      </c>
      <c r="M119" s="148">
        <v>0</v>
      </c>
      <c r="N119" s="148"/>
      <c r="O119" s="148">
        <v>11699476</v>
      </c>
      <c r="P119" s="148"/>
      <c r="Q119" s="86" t="s">
        <v>455</v>
      </c>
      <c r="R119" s="148"/>
      <c r="S119" s="148">
        <v>29615586174</v>
      </c>
      <c r="T119" s="148"/>
      <c r="U119" s="131">
        <v>25329844053</v>
      </c>
      <c r="V119" s="361"/>
      <c r="W119" s="11">
        <f>U119/درآمدها!$J$5</f>
        <v>2.2231375658017124E-3</v>
      </c>
      <c r="X119" s="11"/>
      <c r="Y119" s="75"/>
    </row>
    <row r="120" spans="1:25">
      <c r="A120" s="359" t="s">
        <v>297</v>
      </c>
      <c r="B120" s="360"/>
      <c r="C120" s="157">
        <v>887085</v>
      </c>
      <c r="D120" s="363"/>
      <c r="E120" s="157">
        <v>29976855120</v>
      </c>
      <c r="F120" s="363"/>
      <c r="G120" s="363">
        <v>28006185377</v>
      </c>
      <c r="H120" s="148"/>
      <c r="I120" s="148">
        <v>20863</v>
      </c>
      <c r="J120" s="148">
        <v>658321025</v>
      </c>
      <c r="K120" s="361"/>
      <c r="L120" s="148">
        <v>0</v>
      </c>
      <c r="M120" s="148">
        <v>0</v>
      </c>
      <c r="N120" s="148"/>
      <c r="O120" s="360">
        <v>907948</v>
      </c>
      <c r="P120" s="360"/>
      <c r="Q120" s="364" t="s">
        <v>425</v>
      </c>
      <c r="R120" s="148"/>
      <c r="S120" s="148">
        <v>30635176145</v>
      </c>
      <c r="T120" s="148"/>
      <c r="U120" s="131">
        <v>26598022061</v>
      </c>
      <c r="V120" s="361"/>
      <c r="W120" s="11">
        <f>U120/درآمدها!$J$5</f>
        <v>2.3344424030446592E-3</v>
      </c>
      <c r="X120" s="11"/>
      <c r="Y120" s="75"/>
    </row>
    <row r="121" spans="1:25">
      <c r="A121" s="359" t="s">
        <v>289</v>
      </c>
      <c r="B121" s="360"/>
      <c r="C121" s="157">
        <v>5373724</v>
      </c>
      <c r="D121" s="157"/>
      <c r="E121" s="157">
        <v>94891431809</v>
      </c>
      <c r="F121" s="157"/>
      <c r="G121" s="159">
        <v>91183678344</v>
      </c>
      <c r="H121" s="148"/>
      <c r="I121" s="148">
        <v>126388</v>
      </c>
      <c r="J121" s="148">
        <v>2160656333</v>
      </c>
      <c r="K121" s="361"/>
      <c r="L121" s="148">
        <v>0</v>
      </c>
      <c r="M121" s="148">
        <v>0</v>
      </c>
      <c r="N121" s="148"/>
      <c r="O121" s="148">
        <v>5500112</v>
      </c>
      <c r="P121" s="148"/>
      <c r="Q121" s="86" t="s">
        <v>502</v>
      </c>
      <c r="R121" s="148"/>
      <c r="S121" s="148">
        <v>97052088142</v>
      </c>
      <c r="T121" s="148"/>
      <c r="U121" s="131">
        <v>83322967726</v>
      </c>
      <c r="V121" s="361"/>
      <c r="W121" s="11">
        <f>U121/درآمدها!$J$5</f>
        <v>7.3130501418864884E-3</v>
      </c>
      <c r="X121" s="11"/>
      <c r="Y121" s="75"/>
    </row>
    <row r="122" spans="1:25">
      <c r="A122" s="359" t="s">
        <v>277</v>
      </c>
      <c r="B122" s="360"/>
      <c r="C122" s="159">
        <v>12414839</v>
      </c>
      <c r="D122" s="157"/>
      <c r="E122" s="157">
        <v>55766129273</v>
      </c>
      <c r="F122" s="157"/>
      <c r="G122" s="159">
        <v>54547090533</v>
      </c>
      <c r="H122" s="148"/>
      <c r="I122" s="148">
        <v>246289</v>
      </c>
      <c r="J122" s="148">
        <v>1089797209</v>
      </c>
      <c r="K122" s="361"/>
      <c r="L122" s="148">
        <v>0</v>
      </c>
      <c r="M122" s="148">
        <v>0</v>
      </c>
      <c r="N122" s="148"/>
      <c r="O122" s="148">
        <v>12661128</v>
      </c>
      <c r="P122" s="148"/>
      <c r="Q122" s="86" t="s">
        <v>481</v>
      </c>
      <c r="R122" s="148"/>
      <c r="S122" s="148">
        <v>56855926482</v>
      </c>
      <c r="T122" s="148"/>
      <c r="U122" s="131">
        <v>50620064631</v>
      </c>
      <c r="V122" s="361"/>
      <c r="W122" s="11">
        <f>U122/درآمدها!$J$5</f>
        <v>4.4427974775138141E-3</v>
      </c>
      <c r="X122" s="11"/>
      <c r="Y122" s="75"/>
    </row>
    <row r="123" spans="1:25">
      <c r="A123" s="359" t="s">
        <v>276</v>
      </c>
      <c r="B123" s="360"/>
      <c r="C123" s="157">
        <v>95617770</v>
      </c>
      <c r="D123" s="157"/>
      <c r="E123" s="157">
        <v>125730412230</v>
      </c>
      <c r="F123" s="157"/>
      <c r="G123" s="159">
        <v>125274376749</v>
      </c>
      <c r="H123" s="148"/>
      <c r="I123" s="148">
        <v>25170024</v>
      </c>
      <c r="J123" s="148">
        <v>33460093475</v>
      </c>
      <c r="K123" s="361"/>
      <c r="L123" s="148">
        <v>0</v>
      </c>
      <c r="M123" s="130">
        <v>0</v>
      </c>
      <c r="N123" s="148"/>
      <c r="O123" s="148">
        <v>120787794</v>
      </c>
      <c r="P123" s="148"/>
      <c r="Q123" s="86" t="s">
        <v>478</v>
      </c>
      <c r="R123" s="148"/>
      <c r="S123" s="148">
        <v>159190505705</v>
      </c>
      <c r="T123" s="148"/>
      <c r="U123" s="131">
        <v>135918228704</v>
      </c>
      <c r="V123" s="361"/>
      <c r="W123" s="11">
        <f>U123/درآمدها!$J$5</f>
        <v>1.1929205702050241E-2</v>
      </c>
      <c r="X123" s="11"/>
      <c r="Y123" s="75"/>
    </row>
    <row r="124" spans="1:25">
      <c r="A124" s="359" t="s">
        <v>267</v>
      </c>
      <c r="B124" s="360"/>
      <c r="C124" s="157">
        <v>12590449</v>
      </c>
      <c r="D124" s="157"/>
      <c r="E124" s="157">
        <v>231315997472</v>
      </c>
      <c r="F124" s="157"/>
      <c r="G124" s="159">
        <v>303626899203</v>
      </c>
      <c r="H124" s="148"/>
      <c r="I124" s="148">
        <v>296788</v>
      </c>
      <c r="J124" s="148">
        <v>7067133246</v>
      </c>
      <c r="K124" s="361"/>
      <c r="L124" s="148">
        <v>0</v>
      </c>
      <c r="M124" s="148">
        <v>0</v>
      </c>
      <c r="N124" s="148"/>
      <c r="O124" s="148">
        <v>12887237</v>
      </c>
      <c r="P124" s="148"/>
      <c r="Q124" s="86" t="s">
        <v>496</v>
      </c>
      <c r="R124" s="148"/>
      <c r="S124" s="148">
        <v>238383130718</v>
      </c>
      <c r="T124" s="148"/>
      <c r="U124" s="131">
        <v>276836157084</v>
      </c>
      <c r="V124" s="361"/>
      <c r="W124" s="11">
        <f>U124/درآمدها!$J$5</f>
        <v>2.4297222639739567E-2</v>
      </c>
      <c r="X124" s="11"/>
      <c r="Y124" s="75"/>
    </row>
    <row r="125" spans="1:25">
      <c r="A125" s="359" t="s">
        <v>255</v>
      </c>
      <c r="B125" s="360"/>
      <c r="C125" s="157">
        <v>14121122</v>
      </c>
      <c r="D125" s="157"/>
      <c r="E125" s="157">
        <v>36243884578</v>
      </c>
      <c r="F125" s="157"/>
      <c r="G125" s="159">
        <v>38321286620</v>
      </c>
      <c r="H125" s="148"/>
      <c r="I125" s="148">
        <v>332127</v>
      </c>
      <c r="J125" s="148">
        <v>895272708</v>
      </c>
      <c r="K125" s="361"/>
      <c r="L125" s="148">
        <v>0</v>
      </c>
      <c r="M125" s="148">
        <v>0</v>
      </c>
      <c r="N125" s="148"/>
      <c r="O125" s="148">
        <v>14453249</v>
      </c>
      <c r="P125" s="148"/>
      <c r="Q125" s="86" t="s">
        <v>449</v>
      </c>
      <c r="R125" s="148"/>
      <c r="S125" s="148">
        <v>37139157286</v>
      </c>
      <c r="T125" s="148"/>
      <c r="U125" s="131">
        <v>39754186754</v>
      </c>
      <c r="V125" s="361"/>
      <c r="W125" s="11">
        <f>U125/درآمدها!$J$5</f>
        <v>3.4891263359454775E-3</v>
      </c>
      <c r="X125" s="11"/>
      <c r="Y125" s="75"/>
    </row>
    <row r="126" spans="1:25">
      <c r="A126" s="359" t="s">
        <v>263</v>
      </c>
      <c r="B126" s="360"/>
      <c r="C126" s="157">
        <v>406582</v>
      </c>
      <c r="D126" s="157"/>
      <c r="E126" s="157">
        <v>9834546097</v>
      </c>
      <c r="F126" s="157"/>
      <c r="G126" s="159">
        <v>10504192141</v>
      </c>
      <c r="H126" s="148"/>
      <c r="I126" s="148">
        <v>9562</v>
      </c>
      <c r="J126" s="148">
        <v>246891602</v>
      </c>
      <c r="K126" s="361"/>
      <c r="L126" s="148">
        <v>0</v>
      </c>
      <c r="M126" s="148">
        <v>0</v>
      </c>
      <c r="N126" s="148"/>
      <c r="O126" s="148">
        <v>416144</v>
      </c>
      <c r="P126" s="148"/>
      <c r="Q126" s="86" t="s">
        <v>582</v>
      </c>
      <c r="R126" s="148"/>
      <c r="S126" s="148">
        <v>10081437699</v>
      </c>
      <c r="T126" s="148"/>
      <c r="U126" s="131">
        <v>10010764228</v>
      </c>
      <c r="V126" s="361"/>
      <c r="W126" s="11">
        <f>U126/درآمدها!$J$5</f>
        <v>8.7861993824691232E-4</v>
      </c>
      <c r="X126" s="11"/>
      <c r="Y126" s="75"/>
    </row>
    <row r="127" spans="1:25">
      <c r="A127" s="359" t="s">
        <v>225</v>
      </c>
      <c r="B127" s="360"/>
      <c r="C127" s="157">
        <v>661548</v>
      </c>
      <c r="D127" s="157"/>
      <c r="E127" s="157">
        <v>6267024326</v>
      </c>
      <c r="F127" s="157"/>
      <c r="G127" s="159">
        <v>9541947069</v>
      </c>
      <c r="H127" s="148"/>
      <c r="I127" s="148">
        <v>801284</v>
      </c>
      <c r="J127" s="148">
        <v>10266140862</v>
      </c>
      <c r="K127" s="361"/>
      <c r="L127" s="148">
        <v>0</v>
      </c>
      <c r="M127" s="148">
        <v>0</v>
      </c>
      <c r="N127" s="148"/>
      <c r="O127" s="148">
        <v>1462832</v>
      </c>
      <c r="P127" s="148"/>
      <c r="Q127" s="86" t="s">
        <v>431</v>
      </c>
      <c r="R127" s="148"/>
      <c r="S127" s="148">
        <v>16533165188</v>
      </c>
      <c r="T127" s="148"/>
      <c r="U127" s="131">
        <v>17740363427</v>
      </c>
      <c r="V127" s="361"/>
      <c r="W127" s="11">
        <f>U127/درآمدها!$J$5</f>
        <v>1.5570276817739594E-3</v>
      </c>
      <c r="X127" s="11"/>
      <c r="Y127" s="75"/>
    </row>
    <row r="128" spans="1:25">
      <c r="A128" s="359" t="s">
        <v>226</v>
      </c>
      <c r="B128" s="360"/>
      <c r="C128" s="157">
        <v>429971</v>
      </c>
      <c r="D128" s="157"/>
      <c r="E128" s="157">
        <v>5572357707</v>
      </c>
      <c r="F128" s="157"/>
      <c r="G128" s="159">
        <v>5654669661</v>
      </c>
      <c r="H128" s="148"/>
      <c r="I128" s="148">
        <v>10112</v>
      </c>
      <c r="J128" s="148">
        <v>137503039</v>
      </c>
      <c r="K128" s="361"/>
      <c r="L128" s="148">
        <v>0</v>
      </c>
      <c r="M128" s="148">
        <v>0</v>
      </c>
      <c r="N128" s="148"/>
      <c r="O128" s="148">
        <v>440083</v>
      </c>
      <c r="P128" s="148"/>
      <c r="Q128" s="86" t="s">
        <v>556</v>
      </c>
      <c r="R128" s="148"/>
      <c r="S128" s="148">
        <v>5709860746</v>
      </c>
      <c r="T128" s="148"/>
      <c r="U128" s="131">
        <v>4965222148</v>
      </c>
      <c r="V128" s="361"/>
      <c r="W128" s="11">
        <f>U128/درآمدها!$J$5</f>
        <v>4.3578522854988182E-4</v>
      </c>
      <c r="X128" s="11"/>
      <c r="Y128" s="75"/>
    </row>
    <row r="129" spans="1:25">
      <c r="A129" s="359" t="s">
        <v>227</v>
      </c>
      <c r="B129" s="360"/>
      <c r="C129" s="157">
        <v>1231833</v>
      </c>
      <c r="D129" s="157"/>
      <c r="E129" s="157">
        <v>24075419076</v>
      </c>
      <c r="F129" s="157"/>
      <c r="G129" s="159">
        <v>21220647283</v>
      </c>
      <c r="H129" s="148"/>
      <c r="I129" s="148">
        <v>28971</v>
      </c>
      <c r="J129" s="148">
        <v>533788969</v>
      </c>
      <c r="K129" s="361"/>
      <c r="L129" s="148">
        <v>0</v>
      </c>
      <c r="M129" s="148">
        <v>0</v>
      </c>
      <c r="N129" s="148"/>
      <c r="O129" s="148">
        <v>1260804</v>
      </c>
      <c r="P129" s="148"/>
      <c r="Q129" s="86" t="s">
        <v>466</v>
      </c>
      <c r="R129" s="148"/>
      <c r="S129" s="148">
        <v>24609208045</v>
      </c>
      <c r="T129" s="148"/>
      <c r="U129" s="131">
        <v>24063402554</v>
      </c>
      <c r="V129" s="361"/>
      <c r="W129" s="11">
        <f>U129/درآمدها!$J$5</f>
        <v>2.1119851376451846E-3</v>
      </c>
      <c r="X129" s="11"/>
      <c r="Y129" s="75"/>
    </row>
    <row r="130" spans="1:25">
      <c r="A130" s="359" t="s">
        <v>228</v>
      </c>
      <c r="B130" s="360"/>
      <c r="C130" s="157">
        <v>8604831</v>
      </c>
      <c r="D130" s="157"/>
      <c r="E130" s="157">
        <v>36762789795</v>
      </c>
      <c r="F130" s="157"/>
      <c r="G130" s="159">
        <v>32264300871</v>
      </c>
      <c r="H130" s="148"/>
      <c r="I130" s="148">
        <v>202385</v>
      </c>
      <c r="J130" s="148">
        <v>754308732</v>
      </c>
      <c r="K130" s="361"/>
      <c r="L130" s="148">
        <v>0</v>
      </c>
      <c r="M130" s="148">
        <v>0</v>
      </c>
      <c r="N130" s="148"/>
      <c r="O130" s="148">
        <v>8807216</v>
      </c>
      <c r="P130" s="148"/>
      <c r="Q130" s="86" t="s">
        <v>562</v>
      </c>
      <c r="R130" s="148"/>
      <c r="S130" s="148">
        <v>37517098527</v>
      </c>
      <c r="T130" s="148"/>
      <c r="U130" s="131">
        <v>31184644140</v>
      </c>
      <c r="V130" s="361"/>
      <c r="W130" s="11">
        <f>U130/درآمدها!$J$5</f>
        <v>2.736998842895807E-3</v>
      </c>
      <c r="X130" s="11"/>
      <c r="Y130" s="75"/>
    </row>
    <row r="131" spans="1:25">
      <c r="A131" s="359" t="s">
        <v>167</v>
      </c>
      <c r="B131" s="360"/>
      <c r="C131" s="157">
        <v>70922</v>
      </c>
      <c r="D131" s="157"/>
      <c r="E131" s="157">
        <v>2674497607</v>
      </c>
      <c r="F131" s="157"/>
      <c r="G131" s="159">
        <v>3186600639</v>
      </c>
      <c r="H131" s="148"/>
      <c r="I131" s="148">
        <v>1667</v>
      </c>
      <c r="J131" s="148">
        <v>75381614</v>
      </c>
      <c r="K131" s="361"/>
      <c r="L131" s="148">
        <v>72589</v>
      </c>
      <c r="M131" s="148">
        <v>3378541726</v>
      </c>
      <c r="N131" s="148"/>
      <c r="O131" s="148">
        <v>0</v>
      </c>
      <c r="P131" s="148"/>
      <c r="Q131" s="86"/>
      <c r="R131" s="148"/>
      <c r="S131" s="148">
        <v>0</v>
      </c>
      <c r="T131" s="148"/>
      <c r="U131" s="131">
        <v>0</v>
      </c>
      <c r="V131" s="361"/>
      <c r="W131" s="11">
        <f>U131/درآمدها!$J$5</f>
        <v>0</v>
      </c>
      <c r="X131" s="11"/>
      <c r="Y131" s="75"/>
    </row>
    <row r="132" spans="1:25">
      <c r="A132" s="359" t="s">
        <v>166</v>
      </c>
      <c r="B132" s="360"/>
      <c r="C132" s="157">
        <v>30343398</v>
      </c>
      <c r="D132" s="157"/>
      <c r="E132" s="157">
        <v>52995861912</v>
      </c>
      <c r="F132" s="157"/>
      <c r="G132" s="159">
        <v>50583107472</v>
      </c>
      <c r="H132" s="148"/>
      <c r="I132" s="148">
        <v>713674</v>
      </c>
      <c r="J132" s="148">
        <v>1203868338</v>
      </c>
      <c r="K132" s="361"/>
      <c r="L132" s="148">
        <v>0</v>
      </c>
      <c r="M132" s="148">
        <v>0</v>
      </c>
      <c r="N132" s="148"/>
      <c r="O132" s="148">
        <v>31057072</v>
      </c>
      <c r="P132" s="148"/>
      <c r="Q132" s="86" t="s">
        <v>565</v>
      </c>
      <c r="R132" s="148"/>
      <c r="S132" s="148">
        <v>54199730250</v>
      </c>
      <c r="T132" s="148"/>
      <c r="U132" s="131">
        <v>49550013289</v>
      </c>
      <c r="V132" s="361"/>
      <c r="W132" s="11">
        <f>U132/درآمدها!$J$5</f>
        <v>4.3488817261669371E-3</v>
      </c>
      <c r="X132" s="11"/>
      <c r="Y132" s="75"/>
    </row>
    <row r="133" spans="1:25">
      <c r="A133" s="360" t="s">
        <v>165</v>
      </c>
      <c r="B133" s="360"/>
      <c r="C133" s="157">
        <v>6984465</v>
      </c>
      <c r="D133" s="157"/>
      <c r="E133" s="157">
        <v>39898514483</v>
      </c>
      <c r="F133" s="157"/>
      <c r="G133" s="159">
        <v>45198327392</v>
      </c>
      <c r="H133" s="148"/>
      <c r="I133" s="148">
        <v>164273</v>
      </c>
      <c r="J133" s="148">
        <v>1062284712</v>
      </c>
      <c r="K133" s="361"/>
      <c r="L133" s="148">
        <v>1219925</v>
      </c>
      <c r="M133" s="148">
        <v>10028751583</v>
      </c>
      <c r="N133" s="148"/>
      <c r="O133" s="148">
        <v>5928813</v>
      </c>
      <c r="P133" s="148"/>
      <c r="Q133" s="86" t="s">
        <v>393</v>
      </c>
      <c r="R133" s="148"/>
      <c r="S133" s="148">
        <v>33970879721</v>
      </c>
      <c r="T133" s="148"/>
      <c r="U133" s="131">
        <v>52157798584</v>
      </c>
      <c r="V133" s="361"/>
      <c r="W133" s="11">
        <f>U133/درآمدها!$J$5</f>
        <v>4.5777605712450679E-3</v>
      </c>
      <c r="X133" s="11"/>
      <c r="Y133" s="75"/>
    </row>
    <row r="134" spans="1:25">
      <c r="A134" s="359" t="s">
        <v>164</v>
      </c>
      <c r="B134" s="360"/>
      <c r="C134" s="157">
        <v>27022929</v>
      </c>
      <c r="D134" s="162"/>
      <c r="E134" s="157">
        <v>117188268261</v>
      </c>
      <c r="F134" s="157"/>
      <c r="G134" s="159">
        <v>100061481086</v>
      </c>
      <c r="H134" s="148"/>
      <c r="I134" s="148">
        <v>329421</v>
      </c>
      <c r="J134" s="148">
        <v>1311581745</v>
      </c>
      <c r="K134" s="361"/>
      <c r="L134" s="148">
        <v>0</v>
      </c>
      <c r="M134" s="148">
        <v>0</v>
      </c>
      <c r="N134" s="148"/>
      <c r="O134" s="148">
        <v>27352350</v>
      </c>
      <c r="P134" s="148"/>
      <c r="Q134" s="86" t="s">
        <v>579</v>
      </c>
      <c r="R134" s="148"/>
      <c r="S134" s="148">
        <v>118499850006</v>
      </c>
      <c r="T134" s="148"/>
      <c r="U134" s="131">
        <v>98371985529</v>
      </c>
      <c r="V134" s="361"/>
      <c r="W134" s="11">
        <f>U134/درآمدها!$J$5</f>
        <v>8.6338650958303377E-3</v>
      </c>
      <c r="X134" s="11"/>
      <c r="Y134" s="75"/>
    </row>
    <row r="135" spans="1:25">
      <c r="A135" s="359" t="s">
        <v>163</v>
      </c>
      <c r="B135" s="360"/>
      <c r="C135" s="157">
        <v>1557266</v>
      </c>
      <c r="D135" s="157"/>
      <c r="E135" s="157">
        <v>10781332534</v>
      </c>
      <c r="F135" s="157"/>
      <c r="G135" s="159">
        <v>9489241642</v>
      </c>
      <c r="H135" s="148"/>
      <c r="I135" s="148">
        <v>35799</v>
      </c>
      <c r="J135" s="148">
        <v>218121721</v>
      </c>
      <c r="K135" s="361"/>
      <c r="L135" s="148">
        <v>0</v>
      </c>
      <c r="M135" s="148">
        <v>0</v>
      </c>
      <c r="N135" s="148"/>
      <c r="O135" s="148">
        <v>1593065</v>
      </c>
      <c r="P135" s="148"/>
      <c r="Q135" s="86" t="s">
        <v>561</v>
      </c>
      <c r="R135" s="148"/>
      <c r="S135" s="148">
        <v>10999454255</v>
      </c>
      <c r="T135" s="148"/>
      <c r="U135" s="131">
        <v>9295651370</v>
      </c>
      <c r="V135" s="361"/>
      <c r="W135" s="11">
        <f>U135/درآمدها!$J$5</f>
        <v>8.1585625699087487E-4</v>
      </c>
      <c r="X135" s="11"/>
      <c r="Y135" s="75"/>
    </row>
    <row r="136" spans="1:25">
      <c r="A136" s="359" t="s">
        <v>162</v>
      </c>
      <c r="B136" s="360"/>
      <c r="C136" s="157">
        <v>8804172</v>
      </c>
      <c r="D136" s="157"/>
      <c r="E136" s="157">
        <v>38991526909</v>
      </c>
      <c r="F136" s="157"/>
      <c r="G136" s="159">
        <v>59949742162</v>
      </c>
      <c r="H136" s="148"/>
      <c r="I136" s="148">
        <f>207072+2443727</f>
        <v>2650799</v>
      </c>
      <c r="J136" s="148">
        <v>1395459335</v>
      </c>
      <c r="K136" s="361"/>
      <c r="L136" s="148">
        <v>0</v>
      </c>
      <c r="M136" s="148">
        <v>0</v>
      </c>
      <c r="N136" s="148"/>
      <c r="O136" s="148">
        <v>11454971</v>
      </c>
      <c r="P136" s="148"/>
      <c r="Q136" s="86" t="s">
        <v>519</v>
      </c>
      <c r="R136" s="148"/>
      <c r="S136" s="148">
        <v>40386986244</v>
      </c>
      <c r="T136" s="148"/>
      <c r="U136" s="131">
        <v>57981656497</v>
      </c>
      <c r="V136" s="361"/>
      <c r="W136" s="11">
        <f>U136/درآمدها!$J$5</f>
        <v>5.0889061304988537E-3</v>
      </c>
      <c r="X136" s="11"/>
      <c r="Y136" s="75"/>
    </row>
    <row r="137" spans="1:25">
      <c r="A137" s="359" t="s">
        <v>161</v>
      </c>
      <c r="B137" s="360"/>
      <c r="C137" s="157">
        <v>10933426</v>
      </c>
      <c r="D137" s="157"/>
      <c r="E137" s="157">
        <v>19431439151</v>
      </c>
      <c r="F137" s="157"/>
      <c r="G137" s="159">
        <v>19769568880</v>
      </c>
      <c r="H137" s="148"/>
      <c r="I137" s="131">
        <v>257153</v>
      </c>
      <c r="J137" s="131">
        <v>453438126</v>
      </c>
      <c r="K137" s="361"/>
      <c r="L137" s="148">
        <v>0</v>
      </c>
      <c r="M137" s="148">
        <v>0</v>
      </c>
      <c r="N137" s="148"/>
      <c r="O137" s="148">
        <v>11190579</v>
      </c>
      <c r="P137" s="148"/>
      <c r="Q137" s="86" t="s">
        <v>394</v>
      </c>
      <c r="R137" s="148"/>
      <c r="S137" s="148">
        <v>19884877277</v>
      </c>
      <c r="T137" s="148"/>
      <c r="U137" s="131">
        <v>19600479289</v>
      </c>
      <c r="V137" s="361"/>
      <c r="W137" s="11">
        <f>U137/درآمدها!$J$5</f>
        <v>1.7202854357855188E-3</v>
      </c>
      <c r="X137" s="11"/>
      <c r="Y137" s="75"/>
    </row>
    <row r="138" spans="1:25">
      <c r="A138" s="359" t="s">
        <v>160</v>
      </c>
      <c r="B138" s="360"/>
      <c r="C138" s="157">
        <v>7596268</v>
      </c>
      <c r="D138" s="157"/>
      <c r="E138" s="157">
        <v>42068278373</v>
      </c>
      <c r="F138" s="157"/>
      <c r="G138" s="159">
        <v>57992219179</v>
      </c>
      <c r="H138" s="148"/>
      <c r="I138" s="148">
        <v>178663</v>
      </c>
      <c r="J138" s="148">
        <v>1348179815</v>
      </c>
      <c r="K138" s="361"/>
      <c r="L138" s="148">
        <v>0</v>
      </c>
      <c r="M138" s="148">
        <v>0</v>
      </c>
      <c r="N138" s="148"/>
      <c r="O138" s="148">
        <v>7774931</v>
      </c>
      <c r="P138" s="148"/>
      <c r="Q138" s="86" t="s">
        <v>585</v>
      </c>
      <c r="R138" s="148"/>
      <c r="S138" s="148">
        <v>43416458188</v>
      </c>
      <c r="T138" s="148"/>
      <c r="U138" s="131">
        <v>50777362960</v>
      </c>
      <c r="V138" s="361"/>
      <c r="W138" s="11">
        <f>U138/درآمدها!$J$5</f>
        <v>4.4566031615719572E-3</v>
      </c>
      <c r="X138" s="11"/>
      <c r="Y138" s="75"/>
    </row>
    <row r="139" spans="1:25">
      <c r="A139" s="360" t="s">
        <v>159</v>
      </c>
      <c r="B139" s="360"/>
      <c r="C139" s="157">
        <v>127380</v>
      </c>
      <c r="D139" s="363"/>
      <c r="E139" s="363">
        <v>2388737977</v>
      </c>
      <c r="F139" s="363"/>
      <c r="G139" s="363">
        <v>2405819693</v>
      </c>
      <c r="H139" s="148"/>
      <c r="I139" s="148">
        <v>1276</v>
      </c>
      <c r="J139" s="148">
        <v>24168176</v>
      </c>
      <c r="K139" s="361"/>
      <c r="L139" s="148">
        <v>0</v>
      </c>
      <c r="M139" s="148">
        <v>0</v>
      </c>
      <c r="N139" s="148"/>
      <c r="O139" s="148">
        <v>128656</v>
      </c>
      <c r="P139" s="148"/>
      <c r="Q139" s="86" t="s">
        <v>462</v>
      </c>
      <c r="R139" s="148"/>
      <c r="S139" s="148">
        <v>2412906153</v>
      </c>
      <c r="T139" s="148"/>
      <c r="U139" s="131">
        <v>2397946816</v>
      </c>
      <c r="V139" s="361"/>
      <c r="W139" s="11">
        <f>U139/درآمدها!$J$5</f>
        <v>2.1046184241362595E-4</v>
      </c>
      <c r="X139" s="11"/>
      <c r="Y139" s="75"/>
    </row>
    <row r="140" spans="1:25">
      <c r="A140" s="359" t="s">
        <v>158</v>
      </c>
      <c r="B140" s="360"/>
      <c r="C140" s="157">
        <v>5381394</v>
      </c>
      <c r="D140" s="157"/>
      <c r="E140" s="157">
        <v>63019396771</v>
      </c>
      <c r="F140" s="157"/>
      <c r="G140" s="159">
        <v>58950109261</v>
      </c>
      <c r="H140" s="148"/>
      <c r="I140" s="148">
        <v>1071007</v>
      </c>
      <c r="J140" s="148">
        <v>11300354361</v>
      </c>
      <c r="K140" s="361"/>
      <c r="L140" s="148">
        <v>0</v>
      </c>
      <c r="M140" s="148">
        <v>0</v>
      </c>
      <c r="N140" s="148"/>
      <c r="O140" s="148">
        <v>6452401</v>
      </c>
      <c r="P140" s="148"/>
      <c r="Q140" s="86" t="s">
        <v>548</v>
      </c>
      <c r="R140" s="148"/>
      <c r="S140" s="148">
        <v>74319751132</v>
      </c>
      <c r="T140" s="148"/>
      <c r="U140" s="131">
        <v>67347096751</v>
      </c>
      <c r="V140" s="361"/>
      <c r="W140" s="11">
        <f>U140/درآمدها!$J$5</f>
        <v>5.9108875846828552E-3</v>
      </c>
      <c r="X140" s="11"/>
      <c r="Y140" s="75"/>
    </row>
    <row r="141" spans="1:25">
      <c r="A141" s="359" t="s">
        <v>157</v>
      </c>
      <c r="B141" s="360"/>
      <c r="C141" s="157">
        <v>1855900</v>
      </c>
      <c r="D141" s="157"/>
      <c r="E141" s="157">
        <v>44723667975</v>
      </c>
      <c r="F141" s="157"/>
      <c r="G141" s="159">
        <v>37764230878</v>
      </c>
      <c r="H141" s="148"/>
      <c r="I141" s="148">
        <v>894589</v>
      </c>
      <c r="J141" s="148">
        <v>17103871898</v>
      </c>
      <c r="K141" s="361"/>
      <c r="L141" s="148">
        <v>0</v>
      </c>
      <c r="M141" s="148">
        <v>0</v>
      </c>
      <c r="N141" s="148"/>
      <c r="O141" s="148">
        <v>2750489</v>
      </c>
      <c r="P141" s="148"/>
      <c r="Q141" s="86" t="s">
        <v>518</v>
      </c>
      <c r="R141" s="148"/>
      <c r="S141" s="148">
        <v>61827539873</v>
      </c>
      <c r="T141" s="148"/>
      <c r="U141" s="131">
        <v>51510888448</v>
      </c>
      <c r="V141" s="361"/>
      <c r="W141" s="11">
        <f>U141/درآمدها!$J$5</f>
        <v>4.5209828736788972E-3</v>
      </c>
      <c r="X141" s="11"/>
      <c r="Y141" s="75"/>
    </row>
    <row r="142" spans="1:25">
      <c r="A142" s="359" t="s">
        <v>156</v>
      </c>
      <c r="B142" s="360"/>
      <c r="C142" s="157">
        <v>814328</v>
      </c>
      <c r="D142" s="157"/>
      <c r="E142" s="157">
        <v>14415729575</v>
      </c>
      <c r="F142" s="157"/>
      <c r="G142" s="159">
        <v>19346637689</v>
      </c>
      <c r="H142" s="148"/>
      <c r="I142" s="148">
        <f>18940+455105</f>
        <v>474045</v>
      </c>
      <c r="J142" s="148">
        <v>453858774</v>
      </c>
      <c r="K142" s="361"/>
      <c r="L142" s="148">
        <v>74759</v>
      </c>
      <c r="M142" s="148">
        <v>2004475812</v>
      </c>
      <c r="N142" s="148"/>
      <c r="O142" s="148">
        <v>1213614</v>
      </c>
      <c r="P142" s="148"/>
      <c r="Q142" s="86" t="s">
        <v>533</v>
      </c>
      <c r="R142" s="148"/>
      <c r="S142" s="148">
        <v>13535521092</v>
      </c>
      <c r="T142" s="148"/>
      <c r="U142" s="131">
        <v>20787659328</v>
      </c>
      <c r="V142" s="361"/>
      <c r="W142" s="11">
        <f>U142/درآمدها!$J$5</f>
        <v>1.8244812822561273E-3</v>
      </c>
      <c r="X142" s="11"/>
      <c r="Y142" s="75"/>
    </row>
    <row r="143" spans="1:25">
      <c r="A143" s="360" t="s">
        <v>155</v>
      </c>
      <c r="B143" s="360"/>
      <c r="C143" s="157">
        <v>1242578</v>
      </c>
      <c r="D143" s="157"/>
      <c r="E143" s="157">
        <v>50610135196</v>
      </c>
      <c r="F143" s="157"/>
      <c r="G143" s="159">
        <v>52161848232</v>
      </c>
      <c r="H143" s="148"/>
      <c r="I143" s="148">
        <v>29224</v>
      </c>
      <c r="J143" s="148">
        <v>1247775286</v>
      </c>
      <c r="K143" s="361"/>
      <c r="L143" s="148">
        <v>4000</v>
      </c>
      <c r="M143" s="148">
        <v>165807542</v>
      </c>
      <c r="N143" s="148"/>
      <c r="O143" s="148">
        <v>1267802</v>
      </c>
      <c r="P143" s="148"/>
      <c r="Q143" s="86" t="s">
        <v>547</v>
      </c>
      <c r="R143" s="148"/>
      <c r="S143" s="148">
        <v>51694809904</v>
      </c>
      <c r="T143" s="148"/>
      <c r="U143" s="131">
        <v>51985666352</v>
      </c>
      <c r="V143" s="361"/>
      <c r="W143" s="11">
        <f>U143/درآمدها!$J$5</f>
        <v>4.5626529523255122E-3</v>
      </c>
      <c r="X143" s="11"/>
      <c r="Y143" s="75"/>
    </row>
    <row r="144" spans="1:25">
      <c r="A144" s="359" t="s">
        <v>154</v>
      </c>
      <c r="B144" s="360"/>
      <c r="C144" s="157">
        <v>10245084</v>
      </c>
      <c r="D144" s="157"/>
      <c r="E144" s="157">
        <v>49348126272</v>
      </c>
      <c r="F144" s="157"/>
      <c r="G144" s="159">
        <v>51735358815</v>
      </c>
      <c r="H144" s="148"/>
      <c r="I144" s="148">
        <v>240963</v>
      </c>
      <c r="J144" s="148">
        <v>1245902370</v>
      </c>
      <c r="K144" s="361"/>
      <c r="L144" s="148">
        <v>0</v>
      </c>
      <c r="M144" s="148">
        <v>0</v>
      </c>
      <c r="N144" s="148"/>
      <c r="O144" s="148">
        <v>10486047</v>
      </c>
      <c r="P144" s="148"/>
      <c r="Q144" s="86" t="s">
        <v>484</v>
      </c>
      <c r="R144" s="148"/>
      <c r="S144" s="148">
        <v>50594028642</v>
      </c>
      <c r="T144" s="148"/>
      <c r="U144" s="131">
        <v>47896694822</v>
      </c>
      <c r="V144" s="361"/>
      <c r="W144" s="11">
        <f>U144/درآمدها!$J$5</f>
        <v>4.203774066422538E-3</v>
      </c>
      <c r="X144" s="11"/>
      <c r="Y144" s="75"/>
    </row>
    <row r="145" spans="1:25">
      <c r="A145" s="359" t="s">
        <v>153</v>
      </c>
      <c r="B145" s="360"/>
      <c r="C145" s="157">
        <v>10580048</v>
      </c>
      <c r="D145" s="157"/>
      <c r="E145" s="157">
        <v>54696641333</v>
      </c>
      <c r="F145" s="157"/>
      <c r="G145" s="159">
        <v>62366383519</v>
      </c>
      <c r="H145" s="148"/>
      <c r="I145" s="148">
        <v>248841</v>
      </c>
      <c r="J145" s="148">
        <v>1488361870</v>
      </c>
      <c r="K145" s="361"/>
      <c r="L145" s="148">
        <v>0</v>
      </c>
      <c r="M145" s="148">
        <v>0</v>
      </c>
      <c r="N145" s="148"/>
      <c r="O145" s="148">
        <v>10828889</v>
      </c>
      <c r="P145" s="148"/>
      <c r="Q145" s="86" t="s">
        <v>542</v>
      </c>
      <c r="R145" s="148"/>
      <c r="S145" s="148">
        <v>56185003203</v>
      </c>
      <c r="T145" s="148"/>
      <c r="U145" s="131">
        <v>57051622689</v>
      </c>
      <c r="V145" s="361"/>
      <c r="W145" s="11">
        <f>U145/درآمدها!$J$5</f>
        <v>5.0072793707089313E-3</v>
      </c>
      <c r="X145" s="11"/>
      <c r="Y145" s="75"/>
    </row>
    <row r="146" spans="1:25">
      <c r="A146" s="360" t="s">
        <v>152</v>
      </c>
      <c r="B146" s="360"/>
      <c r="C146" s="157">
        <v>1839478</v>
      </c>
      <c r="D146" s="157"/>
      <c r="E146" s="157">
        <v>53316469013</v>
      </c>
      <c r="F146" s="157"/>
      <c r="G146" s="159">
        <v>55697118412</v>
      </c>
      <c r="H146" s="148"/>
      <c r="I146" s="148">
        <v>43263</v>
      </c>
      <c r="J146" s="148">
        <v>1319641500</v>
      </c>
      <c r="K146" s="361"/>
      <c r="L146" s="148">
        <v>0</v>
      </c>
      <c r="M146" s="148">
        <v>0</v>
      </c>
      <c r="N146" s="148"/>
      <c r="O146" s="148">
        <v>1882741</v>
      </c>
      <c r="P146" s="148"/>
      <c r="Q146" s="86" t="s">
        <v>482</v>
      </c>
      <c r="R146" s="148"/>
      <c r="S146" s="148">
        <v>54636110513</v>
      </c>
      <c r="T146" s="148"/>
      <c r="U146" s="131">
        <v>54742506715</v>
      </c>
      <c r="V146" s="361"/>
      <c r="W146" s="11">
        <f>U146/درآمدها!$J$5</f>
        <v>4.8046139908964483E-3</v>
      </c>
      <c r="X146" s="11"/>
      <c r="Y146" s="75"/>
    </row>
    <row r="147" spans="1:25">
      <c r="A147" s="359" t="s">
        <v>151</v>
      </c>
      <c r="B147" s="360"/>
      <c r="C147" s="159">
        <v>8867037</v>
      </c>
      <c r="D147" s="157"/>
      <c r="E147" s="164">
        <v>156163990088</v>
      </c>
      <c r="F147" s="157"/>
      <c r="G147" s="159">
        <v>138824880551</v>
      </c>
      <c r="H147" s="148"/>
      <c r="I147" s="148">
        <v>247277</v>
      </c>
      <c r="J147" s="148">
        <v>3884684122</v>
      </c>
      <c r="K147" s="361"/>
      <c r="L147" s="148">
        <v>0</v>
      </c>
      <c r="M147" s="148">
        <v>0</v>
      </c>
      <c r="N147" s="148"/>
      <c r="O147" s="148">
        <v>9114314</v>
      </c>
      <c r="P147" s="148"/>
      <c r="Q147" s="86" t="s">
        <v>369</v>
      </c>
      <c r="R147" s="148"/>
      <c r="S147" s="148">
        <v>160048674210</v>
      </c>
      <c r="T147" s="148"/>
      <c r="U147" s="131">
        <v>139797093527</v>
      </c>
      <c r="V147" s="361"/>
      <c r="W147" s="11">
        <f>U147/درآمدها!$J$5</f>
        <v>1.226964404358266E-2</v>
      </c>
      <c r="X147" s="11"/>
      <c r="Y147" s="75"/>
    </row>
    <row r="148" spans="1:25">
      <c r="A148" s="359" t="s">
        <v>150</v>
      </c>
      <c r="B148" s="360"/>
      <c r="C148" s="157">
        <v>4001218</v>
      </c>
      <c r="D148" s="157"/>
      <c r="E148" s="157">
        <v>80879674246</v>
      </c>
      <c r="F148" s="157"/>
      <c r="G148" s="159">
        <v>82690369557</v>
      </c>
      <c r="H148" s="148"/>
      <c r="I148" s="148">
        <v>163177</v>
      </c>
      <c r="J148" s="148">
        <v>3394380125</v>
      </c>
      <c r="K148" s="361"/>
      <c r="L148" s="148">
        <v>2281001</v>
      </c>
      <c r="M148" s="148">
        <v>46250124703</v>
      </c>
      <c r="N148" s="148"/>
      <c r="O148" s="148">
        <v>1883394</v>
      </c>
      <c r="P148" s="148"/>
      <c r="Q148" s="86" t="s">
        <v>488</v>
      </c>
      <c r="R148" s="148"/>
      <c r="S148" s="148">
        <v>38113879292</v>
      </c>
      <c r="T148" s="148"/>
      <c r="U148" s="131">
        <v>38155187483</v>
      </c>
      <c r="V148" s="361"/>
      <c r="W148" s="11">
        <f>U148/درآمدها!$J$5</f>
        <v>3.3487861372608107E-3</v>
      </c>
      <c r="X148" s="11"/>
      <c r="Y148" s="75"/>
    </row>
    <row r="149" spans="1:25">
      <c r="A149" s="360" t="s">
        <v>385</v>
      </c>
      <c r="B149" s="360"/>
      <c r="C149" s="157">
        <v>0</v>
      </c>
      <c r="D149" s="157"/>
      <c r="E149" s="157">
        <v>0</v>
      </c>
      <c r="F149" s="157"/>
      <c r="G149" s="159">
        <v>0</v>
      </c>
      <c r="H149" s="148"/>
      <c r="I149" s="148">
        <v>14055798</v>
      </c>
      <c r="J149" s="148">
        <v>95508646195</v>
      </c>
      <c r="K149" s="361"/>
      <c r="L149" s="148">
        <v>0</v>
      </c>
      <c r="M149" s="148">
        <v>0</v>
      </c>
      <c r="N149" s="148"/>
      <c r="O149" s="148">
        <v>14055798</v>
      </c>
      <c r="P149" s="148"/>
      <c r="Q149" s="86" t="s">
        <v>440</v>
      </c>
      <c r="R149" s="148"/>
      <c r="S149" s="148">
        <v>95508646195</v>
      </c>
      <c r="T149" s="148"/>
      <c r="U149" s="131">
        <v>89561584078</v>
      </c>
      <c r="V149" s="361"/>
      <c r="W149" s="11">
        <f>U149/درآمدها!$J$5</f>
        <v>7.860598020260158E-3</v>
      </c>
      <c r="X149" s="11"/>
      <c r="Y149" s="75"/>
    </row>
    <row r="150" spans="1:25">
      <c r="A150" s="359" t="s">
        <v>362</v>
      </c>
      <c r="B150" s="360"/>
      <c r="C150" s="157">
        <v>1709282</v>
      </c>
      <c r="D150" s="157"/>
      <c r="E150" s="157">
        <v>31065426685</v>
      </c>
      <c r="F150" s="157"/>
      <c r="G150" s="159">
        <v>29309678072</v>
      </c>
      <c r="H150" s="148"/>
      <c r="I150" s="148">
        <v>40201</v>
      </c>
      <c r="J150" s="148">
        <v>690279811</v>
      </c>
      <c r="K150" s="361"/>
      <c r="L150" s="148">
        <v>0</v>
      </c>
      <c r="M150" s="148">
        <v>0</v>
      </c>
      <c r="N150" s="148"/>
      <c r="O150" s="148">
        <v>1749483</v>
      </c>
      <c r="P150" s="148"/>
      <c r="Q150" s="86" t="s">
        <v>574</v>
      </c>
      <c r="R150" s="148"/>
      <c r="S150" s="148">
        <v>31755706496</v>
      </c>
      <c r="T150" s="148"/>
      <c r="U150" s="131">
        <v>25894805551</v>
      </c>
      <c r="V150" s="361"/>
      <c r="W150" s="11">
        <f>U150/درآمدها!$J$5</f>
        <v>2.2727228347361513E-3</v>
      </c>
      <c r="X150" s="11"/>
      <c r="Y150" s="75"/>
    </row>
    <row r="151" spans="1:25">
      <c r="A151" s="360" t="s">
        <v>363</v>
      </c>
      <c r="B151" s="360"/>
      <c r="C151" s="157">
        <v>257037</v>
      </c>
      <c r="D151" s="157"/>
      <c r="E151" s="157">
        <v>9922016703</v>
      </c>
      <c r="F151" s="157"/>
      <c r="G151" s="159">
        <v>9410346009</v>
      </c>
      <c r="H151" s="148"/>
      <c r="I151" s="148">
        <v>5911</v>
      </c>
      <c r="J151" s="148">
        <v>212551713</v>
      </c>
      <c r="K151" s="361"/>
      <c r="L151" s="148">
        <v>0</v>
      </c>
      <c r="M151" s="148">
        <v>0</v>
      </c>
      <c r="N151" s="148"/>
      <c r="O151" s="148">
        <v>262948</v>
      </c>
      <c r="P151" s="148"/>
      <c r="Q151" s="86" t="s">
        <v>576</v>
      </c>
      <c r="R151" s="148"/>
      <c r="S151" s="148">
        <v>10134568416</v>
      </c>
      <c r="T151" s="148"/>
      <c r="U151" s="131">
        <v>8934086646</v>
      </c>
      <c r="V151" s="361"/>
      <c r="W151" s="11">
        <f>U151/درآمدها!$J$5</f>
        <v>7.8412261825582213E-4</v>
      </c>
      <c r="X151" s="11"/>
      <c r="Y151" s="75"/>
    </row>
    <row r="152" spans="1:25">
      <c r="A152" s="359" t="s">
        <v>353</v>
      </c>
      <c r="B152" s="360"/>
      <c r="C152" s="157">
        <v>5029444</v>
      </c>
      <c r="D152" s="157"/>
      <c r="E152" s="157">
        <v>48871842306</v>
      </c>
      <c r="F152" s="157"/>
      <c r="G152" s="159">
        <v>53144884935</v>
      </c>
      <c r="H152" s="148"/>
      <c r="I152" s="148">
        <v>118291</v>
      </c>
      <c r="J152" s="148">
        <v>1255104811</v>
      </c>
      <c r="K152" s="361"/>
      <c r="L152" s="148">
        <v>0</v>
      </c>
      <c r="M152" s="148">
        <v>0</v>
      </c>
      <c r="N152" s="148"/>
      <c r="O152" s="148">
        <v>5147735</v>
      </c>
      <c r="P152" s="148"/>
      <c r="Q152" s="86" t="s">
        <v>430</v>
      </c>
      <c r="R152" s="148"/>
      <c r="S152" s="148">
        <v>50126947117</v>
      </c>
      <c r="T152" s="148"/>
      <c r="U152" s="131">
        <v>51375744010</v>
      </c>
      <c r="V152" s="361"/>
      <c r="W152" s="11">
        <f>U152/درآمدها!$J$5</f>
        <v>4.5091215816670588E-3</v>
      </c>
      <c r="X152" s="11"/>
      <c r="Y152" s="75"/>
    </row>
    <row r="153" spans="1:25">
      <c r="A153" s="360" t="s">
        <v>341</v>
      </c>
      <c r="B153" s="360"/>
      <c r="C153" s="157">
        <v>1359693</v>
      </c>
      <c r="D153" s="157"/>
      <c r="E153" s="157">
        <v>20921033549</v>
      </c>
      <c r="F153" s="157"/>
      <c r="G153" s="159">
        <v>20557878998</v>
      </c>
      <c r="H153" s="148"/>
      <c r="I153" s="148">
        <v>31979</v>
      </c>
      <c r="J153" s="148">
        <v>483503341</v>
      </c>
      <c r="K153" s="361"/>
      <c r="L153" s="148">
        <v>0</v>
      </c>
      <c r="M153" s="148">
        <v>0</v>
      </c>
      <c r="N153" s="148"/>
      <c r="O153" s="148">
        <v>1391672</v>
      </c>
      <c r="P153" s="148"/>
      <c r="Q153" s="86" t="s">
        <v>524</v>
      </c>
      <c r="R153" s="148"/>
      <c r="S153" s="148">
        <v>21404536890</v>
      </c>
      <c r="T153" s="148"/>
      <c r="U153" s="131">
        <v>20197516656</v>
      </c>
      <c r="V153" s="361"/>
      <c r="W153" s="11">
        <f>U153/درآمدها!$J$5</f>
        <v>1.7726859241575679E-3</v>
      </c>
      <c r="X153" s="11"/>
      <c r="Y153" s="75"/>
    </row>
    <row r="154" spans="1:25">
      <c r="A154" s="359" t="s">
        <v>334</v>
      </c>
      <c r="B154" s="360"/>
      <c r="C154" s="157">
        <v>3444355</v>
      </c>
      <c r="D154" s="157"/>
      <c r="E154" s="157">
        <v>33348867245</v>
      </c>
      <c r="F154" s="157"/>
      <c r="G154" s="159">
        <v>34695125694</v>
      </c>
      <c r="H154" s="148"/>
      <c r="I154" s="148">
        <v>64019</v>
      </c>
      <c r="J154" s="148">
        <v>665245974</v>
      </c>
      <c r="K154" s="361"/>
      <c r="L154" s="148">
        <v>0</v>
      </c>
      <c r="M154" s="148">
        <v>0</v>
      </c>
      <c r="N154" s="148"/>
      <c r="O154" s="148">
        <v>3508374</v>
      </c>
      <c r="P154" s="148"/>
      <c r="Q154" s="86" t="s">
        <v>395</v>
      </c>
      <c r="R154" s="148"/>
      <c r="S154" s="148">
        <v>34014113219</v>
      </c>
      <c r="T154" s="148"/>
      <c r="U154" s="131">
        <v>35607366580</v>
      </c>
      <c r="V154" s="361"/>
      <c r="W154" s="11">
        <f>U154/درآمدها!$J$5</f>
        <v>3.1251702180888452E-3</v>
      </c>
      <c r="X154" s="11"/>
      <c r="Y154" s="75"/>
    </row>
    <row r="155" spans="1:25">
      <c r="A155" s="359" t="s">
        <v>337</v>
      </c>
      <c r="B155" s="360"/>
      <c r="C155" s="157">
        <v>2699005</v>
      </c>
      <c r="D155" s="157"/>
      <c r="E155" s="157">
        <v>41597505158</v>
      </c>
      <c r="F155" s="157"/>
      <c r="G155" s="159">
        <v>40244188806</v>
      </c>
      <c r="H155" s="148"/>
      <c r="I155" s="148">
        <v>2289138</v>
      </c>
      <c r="J155" s="148">
        <v>33152076607</v>
      </c>
      <c r="K155" s="361"/>
      <c r="L155" s="148">
        <v>0</v>
      </c>
      <c r="M155" s="148">
        <v>0</v>
      </c>
      <c r="N155" s="148"/>
      <c r="O155" s="148">
        <v>4988143</v>
      </c>
      <c r="P155" s="148"/>
      <c r="Q155" s="86" t="s">
        <v>422</v>
      </c>
      <c r="R155" s="148"/>
      <c r="S155" s="148">
        <v>74749581765</v>
      </c>
      <c r="T155" s="148"/>
      <c r="U155" s="131">
        <v>71996890736</v>
      </c>
      <c r="V155" s="361"/>
      <c r="W155" s="11">
        <f>U155/درآمدها!$J$5</f>
        <v>6.3189884659856773E-3</v>
      </c>
      <c r="X155" s="11"/>
      <c r="Y155" s="75"/>
    </row>
    <row r="156" spans="1:25">
      <c r="A156" s="359" t="s">
        <v>299</v>
      </c>
      <c r="B156" s="360"/>
      <c r="C156" s="157">
        <v>7834544</v>
      </c>
      <c r="D156" s="157"/>
      <c r="E156" s="157">
        <v>32273912597</v>
      </c>
      <c r="F156" s="157"/>
      <c r="G156" s="159">
        <v>33254454539</v>
      </c>
      <c r="H156" s="148"/>
      <c r="I156" s="148">
        <v>184267</v>
      </c>
      <c r="J156" s="148">
        <v>766988675</v>
      </c>
      <c r="K156" s="361"/>
      <c r="L156" s="148">
        <v>0</v>
      </c>
      <c r="M156" s="148">
        <v>0</v>
      </c>
      <c r="N156" s="148"/>
      <c r="O156" s="148">
        <v>8018811</v>
      </c>
      <c r="P156" s="148"/>
      <c r="Q156" s="86" t="s">
        <v>441</v>
      </c>
      <c r="R156" s="148"/>
      <c r="S156" s="148">
        <v>33040901272</v>
      </c>
      <c r="T156" s="148"/>
      <c r="U156" s="131">
        <v>29022771734</v>
      </c>
      <c r="V156" s="361"/>
      <c r="W156" s="11">
        <f>U156/درآمدها!$J$5</f>
        <v>2.547256665715703E-3</v>
      </c>
      <c r="X156" s="11"/>
      <c r="Y156" s="75"/>
    </row>
    <row r="157" spans="1:25">
      <c r="A157" s="360" t="s">
        <v>291</v>
      </c>
      <c r="B157" s="360"/>
      <c r="C157" s="157">
        <v>2026259</v>
      </c>
      <c r="D157" s="157"/>
      <c r="E157" s="157">
        <v>35586910013</v>
      </c>
      <c r="F157" s="157"/>
      <c r="G157" s="159">
        <v>31079148573</v>
      </c>
      <c r="H157" s="148"/>
      <c r="I157" s="148">
        <v>47657</v>
      </c>
      <c r="J157" s="148">
        <v>729740719</v>
      </c>
      <c r="K157" s="361"/>
      <c r="L157" s="148">
        <v>0</v>
      </c>
      <c r="M157" s="148">
        <v>0</v>
      </c>
      <c r="N157" s="148"/>
      <c r="O157" s="148">
        <v>2073916</v>
      </c>
      <c r="P157" s="148"/>
      <c r="Q157" s="86" t="s">
        <v>509</v>
      </c>
      <c r="R157" s="148"/>
      <c r="S157" s="148">
        <v>36316650732</v>
      </c>
      <c r="T157" s="148"/>
      <c r="U157" s="131">
        <v>31047337572</v>
      </c>
      <c r="V157" s="361"/>
      <c r="W157" s="11">
        <f>U157/درآمدها!$J$5</f>
        <v>2.7249477860984022E-3</v>
      </c>
      <c r="X157" s="11"/>
      <c r="Y157" s="75"/>
    </row>
    <row r="158" spans="1:25" ht="40.200000000000003" customHeight="1">
      <c r="A158" s="359" t="s">
        <v>279</v>
      </c>
      <c r="B158" s="360"/>
      <c r="C158" s="159">
        <v>4617649</v>
      </c>
      <c r="D158" s="157"/>
      <c r="E158" s="157">
        <v>88529219352</v>
      </c>
      <c r="F158" s="157"/>
      <c r="G158" s="159">
        <v>69265725490</v>
      </c>
      <c r="H158" s="148"/>
      <c r="I158" s="148">
        <v>108606</v>
      </c>
      <c r="J158" s="148">
        <v>1647894970</v>
      </c>
      <c r="K158" s="361"/>
      <c r="L158" s="148">
        <v>0</v>
      </c>
      <c r="M158" s="148">
        <v>0</v>
      </c>
      <c r="N158" s="148"/>
      <c r="O158" s="148">
        <v>4726255</v>
      </c>
      <c r="P158" s="148"/>
      <c r="Q158" s="86" t="s">
        <v>537</v>
      </c>
      <c r="R158" s="148"/>
      <c r="S158" s="148">
        <v>90177114322</v>
      </c>
      <c r="T158" s="148"/>
      <c r="U158" s="131">
        <v>69156529285</v>
      </c>
      <c r="V158" s="361"/>
      <c r="W158" s="11">
        <f>U158/درآمدها!$J$5</f>
        <v>6.0696969887479683E-3</v>
      </c>
      <c r="X158" s="11"/>
      <c r="Y158" s="75"/>
    </row>
    <row r="159" spans="1:25">
      <c r="A159" s="359" t="s">
        <v>251</v>
      </c>
      <c r="B159" s="360"/>
      <c r="C159" s="157">
        <v>4866315</v>
      </c>
      <c r="D159" s="157"/>
      <c r="E159" s="157">
        <v>60509431127</v>
      </c>
      <c r="F159" s="157"/>
      <c r="G159" s="159">
        <v>54758920022</v>
      </c>
      <c r="H159" s="148"/>
      <c r="I159" s="148">
        <v>114212</v>
      </c>
      <c r="J159" s="148">
        <v>1296035692</v>
      </c>
      <c r="K159" s="361"/>
      <c r="L159" s="148">
        <v>0</v>
      </c>
      <c r="M159" s="148">
        <v>0</v>
      </c>
      <c r="N159" s="148"/>
      <c r="O159" s="148">
        <v>4980527</v>
      </c>
      <c r="P159" s="148"/>
      <c r="Q159" s="86" t="s">
        <v>403</v>
      </c>
      <c r="R159" s="148"/>
      <c r="S159" s="148">
        <v>61805466819</v>
      </c>
      <c r="T159" s="148"/>
      <c r="U159" s="131">
        <v>55152946512</v>
      </c>
      <c r="V159" s="361"/>
      <c r="W159" s="11">
        <f>U159/درآمدها!$J$5</f>
        <v>4.8406372735231191E-3</v>
      </c>
      <c r="X159" s="11"/>
      <c r="Y159" s="75"/>
    </row>
    <row r="160" spans="1:25">
      <c r="A160" s="359" t="s">
        <v>229</v>
      </c>
      <c r="B160" s="360"/>
      <c r="C160" s="157">
        <v>15216176</v>
      </c>
      <c r="D160" s="157"/>
      <c r="E160" s="157">
        <v>43752015078</v>
      </c>
      <c r="F160" s="157"/>
      <c r="G160" s="159">
        <v>41595509324</v>
      </c>
      <c r="H160" s="148"/>
      <c r="I160" s="148">
        <v>357883</v>
      </c>
      <c r="J160" s="148">
        <v>992458349</v>
      </c>
      <c r="K160" s="361"/>
      <c r="L160" s="148">
        <v>0</v>
      </c>
      <c r="M160" s="148">
        <v>0</v>
      </c>
      <c r="N160" s="148"/>
      <c r="O160" s="148">
        <v>15574059</v>
      </c>
      <c r="P160" s="148"/>
      <c r="Q160" s="86" t="s">
        <v>580</v>
      </c>
      <c r="R160" s="148"/>
      <c r="S160" s="148">
        <v>44744473427</v>
      </c>
      <c r="T160" s="148"/>
      <c r="U160" s="131">
        <v>41257913276</v>
      </c>
      <c r="V160" s="361"/>
      <c r="W160" s="11">
        <f>U160/درآمدها!$J$5</f>
        <v>3.6211046818348447E-3</v>
      </c>
      <c r="X160" s="11"/>
      <c r="Y160" s="75"/>
    </row>
    <row r="161" spans="1:25">
      <c r="A161" s="359" t="s">
        <v>230</v>
      </c>
      <c r="B161" s="360"/>
      <c r="C161" s="157">
        <v>3909017</v>
      </c>
      <c r="D161" s="157"/>
      <c r="E161" s="157">
        <v>61742488923</v>
      </c>
      <c r="F161" s="157"/>
      <c r="G161" s="159">
        <v>81562067744</v>
      </c>
      <c r="H161" s="148"/>
      <c r="I161" s="148">
        <v>91939</v>
      </c>
      <c r="J161" s="148">
        <v>1941560576</v>
      </c>
      <c r="K161" s="361"/>
      <c r="L161" s="148">
        <v>299865</v>
      </c>
      <c r="M161" s="148">
        <v>6005033077</v>
      </c>
      <c r="N161" s="148"/>
      <c r="O161" s="148">
        <v>3701091</v>
      </c>
      <c r="P161" s="148"/>
      <c r="Q161" s="86" t="s">
        <v>465</v>
      </c>
      <c r="R161" s="148"/>
      <c r="S161" s="148">
        <v>58911035873</v>
      </c>
      <c r="T161" s="148"/>
      <c r="U161" s="131">
        <v>74942645893</v>
      </c>
      <c r="V161" s="361"/>
      <c r="W161" s="11">
        <f>U161/درآمدها!$J$5</f>
        <v>6.5775300873031281E-3</v>
      </c>
      <c r="X161" s="11"/>
      <c r="Y161" s="75"/>
    </row>
    <row r="162" spans="1:25">
      <c r="A162" s="359" t="s">
        <v>231</v>
      </c>
      <c r="B162" s="360"/>
      <c r="C162" s="157">
        <v>63923</v>
      </c>
      <c r="D162" s="157"/>
      <c r="E162" s="157">
        <v>6265231994</v>
      </c>
      <c r="F162" s="157"/>
      <c r="G162" s="159">
        <v>9839580618</v>
      </c>
      <c r="H162" s="148"/>
      <c r="I162" s="148">
        <v>1502</v>
      </c>
      <c r="J162" s="148">
        <v>226826532</v>
      </c>
      <c r="K162" s="361"/>
      <c r="L162" s="148">
        <v>0</v>
      </c>
      <c r="M162" s="148">
        <v>0</v>
      </c>
      <c r="N162" s="148"/>
      <c r="O162" s="148">
        <v>65425</v>
      </c>
      <c r="P162" s="148"/>
      <c r="Q162" s="86" t="s">
        <v>543</v>
      </c>
      <c r="R162" s="148"/>
      <c r="S162" s="148">
        <v>6492058526</v>
      </c>
      <c r="T162" s="148"/>
      <c r="U162" s="131">
        <v>9170036699</v>
      </c>
      <c r="V162" s="361"/>
      <c r="W162" s="11">
        <f>U162/درآمدها!$J$5</f>
        <v>8.0483136898400036E-4</v>
      </c>
      <c r="X162" s="11"/>
      <c r="Y162" s="75"/>
    </row>
    <row r="163" spans="1:25">
      <c r="A163" s="359" t="s">
        <v>176</v>
      </c>
      <c r="B163" s="360"/>
      <c r="C163" s="157">
        <v>3807814</v>
      </c>
      <c r="D163" s="157"/>
      <c r="E163" s="157">
        <v>108330402092</v>
      </c>
      <c r="F163" s="157"/>
      <c r="G163" s="159">
        <v>110148083448</v>
      </c>
      <c r="H163" s="148"/>
      <c r="I163" s="148">
        <v>89559</v>
      </c>
      <c r="J163" s="148">
        <v>2618413962</v>
      </c>
      <c r="K163" s="361"/>
      <c r="L163" s="148">
        <v>0</v>
      </c>
      <c r="M163" s="148">
        <v>0</v>
      </c>
      <c r="N163" s="148"/>
      <c r="O163" s="148">
        <v>3897373</v>
      </c>
      <c r="P163" s="148"/>
      <c r="Q163" s="86" t="s">
        <v>456</v>
      </c>
      <c r="R163" s="148"/>
      <c r="S163" s="148">
        <v>110948816054</v>
      </c>
      <c r="T163" s="148"/>
      <c r="U163" s="131">
        <v>116651669121</v>
      </c>
      <c r="V163" s="361"/>
      <c r="W163" s="11">
        <f>U163/درآمدها!$J$5</f>
        <v>1.0238227570360902E-2</v>
      </c>
      <c r="X163" s="11"/>
      <c r="Y163" s="75"/>
    </row>
    <row r="164" spans="1:25">
      <c r="A164" s="359" t="s">
        <v>175</v>
      </c>
      <c r="B164" s="360"/>
      <c r="C164" s="159">
        <v>47050904</v>
      </c>
      <c r="D164" s="363"/>
      <c r="E164" s="363">
        <v>52981421290</v>
      </c>
      <c r="F164" s="363"/>
      <c r="G164" s="363">
        <v>56358996104</v>
      </c>
      <c r="H164" s="148"/>
      <c r="I164" s="148">
        <v>1106634</v>
      </c>
      <c r="J164" s="148">
        <v>1340326975</v>
      </c>
      <c r="K164" s="361"/>
      <c r="L164" s="148">
        <v>0</v>
      </c>
      <c r="M164" s="148">
        <v>0</v>
      </c>
      <c r="N164" s="148"/>
      <c r="O164" s="360">
        <v>48157538</v>
      </c>
      <c r="P164" s="360"/>
      <c r="Q164" s="364" t="s">
        <v>479</v>
      </c>
      <c r="R164" s="148"/>
      <c r="S164" s="148">
        <v>54321748265</v>
      </c>
      <c r="T164" s="148"/>
      <c r="U164" s="131">
        <v>59407911807</v>
      </c>
      <c r="V164" s="361"/>
      <c r="W164" s="11">
        <f>U164/درآمدها!$J$5</f>
        <v>5.2140850203274162E-3</v>
      </c>
      <c r="X164" s="11"/>
      <c r="Y164" s="75"/>
    </row>
    <row r="165" spans="1:25">
      <c r="A165" s="360" t="s">
        <v>174</v>
      </c>
      <c r="B165" s="360"/>
      <c r="C165" s="157">
        <v>27358973</v>
      </c>
      <c r="D165" s="157"/>
      <c r="E165" s="157">
        <v>195639397344</v>
      </c>
      <c r="F165" s="157"/>
      <c r="G165" s="159">
        <v>161817313313</v>
      </c>
      <c r="H165" s="148"/>
      <c r="I165" s="148">
        <v>643481</v>
      </c>
      <c r="J165" s="148">
        <v>3762638195</v>
      </c>
      <c r="K165" s="361"/>
      <c r="L165" s="148">
        <v>0</v>
      </c>
      <c r="M165" s="148">
        <v>0</v>
      </c>
      <c r="N165" s="148"/>
      <c r="O165" s="148">
        <v>28002454</v>
      </c>
      <c r="P165" s="148"/>
      <c r="Q165" s="86" t="s">
        <v>552</v>
      </c>
      <c r="R165" s="148"/>
      <c r="S165" s="148">
        <v>199402035539</v>
      </c>
      <c r="T165" s="148"/>
      <c r="U165" s="131">
        <v>154210550273</v>
      </c>
      <c r="V165" s="361"/>
      <c r="W165" s="11">
        <f>U165/درآمدها!$J$5</f>
        <v>1.3534677380465585E-2</v>
      </c>
      <c r="X165" s="11"/>
      <c r="Y165" s="75"/>
    </row>
    <row r="166" spans="1:25">
      <c r="A166" s="359" t="s">
        <v>172</v>
      </c>
      <c r="B166" s="360"/>
      <c r="C166" s="157">
        <v>2849321</v>
      </c>
      <c r="D166" s="157"/>
      <c r="E166" s="157">
        <v>45559335678</v>
      </c>
      <c r="F166" s="157"/>
      <c r="G166" s="159">
        <v>51361444883</v>
      </c>
      <c r="H166" s="148"/>
      <c r="I166" s="148">
        <v>11057</v>
      </c>
      <c r="J166" s="148">
        <v>214704860</v>
      </c>
      <c r="K166" s="361"/>
      <c r="L166" s="148">
        <v>0</v>
      </c>
      <c r="M166" s="148">
        <v>0</v>
      </c>
      <c r="N166" s="148"/>
      <c r="O166" s="148">
        <v>2860378</v>
      </c>
      <c r="P166" s="148"/>
      <c r="Q166" s="86" t="s">
        <v>469</v>
      </c>
      <c r="R166" s="148"/>
      <c r="S166" s="148">
        <v>45774040538</v>
      </c>
      <c r="T166" s="148"/>
      <c r="U166" s="131">
        <v>51237324695</v>
      </c>
      <c r="V166" s="361"/>
      <c r="W166" s="11">
        <f>U166/درآمدها!$J$5</f>
        <v>4.4969728618263378E-3</v>
      </c>
      <c r="X166" s="11"/>
      <c r="Y166" s="75"/>
    </row>
    <row r="167" spans="1:25">
      <c r="A167" s="359" t="s">
        <v>171</v>
      </c>
      <c r="B167" s="360"/>
      <c r="C167" s="157">
        <v>3555014</v>
      </c>
      <c r="D167" s="157"/>
      <c r="E167" s="157">
        <v>34104373982</v>
      </c>
      <c r="F167" s="157"/>
      <c r="G167" s="159">
        <v>56153061885</v>
      </c>
      <c r="H167" s="148"/>
      <c r="I167" s="148">
        <v>0</v>
      </c>
      <c r="J167" s="148">
        <v>0</v>
      </c>
      <c r="K167" s="361"/>
      <c r="L167" s="148">
        <v>0</v>
      </c>
      <c r="M167" s="148">
        <v>0</v>
      </c>
      <c r="N167" s="148"/>
      <c r="O167" s="148">
        <v>3555014</v>
      </c>
      <c r="P167" s="148"/>
      <c r="Q167" s="364" t="s">
        <v>432</v>
      </c>
      <c r="R167" s="148"/>
      <c r="S167" s="148">
        <v>34104373982</v>
      </c>
      <c r="T167" s="148"/>
      <c r="U167" s="131">
        <v>50887608002</v>
      </c>
      <c r="V167" s="361"/>
      <c r="W167" s="11">
        <f>U167/درآمدها!$J$5</f>
        <v>4.4662790953756059E-3</v>
      </c>
      <c r="X167" s="11"/>
      <c r="Y167" s="75"/>
    </row>
    <row r="168" spans="1:25">
      <c r="A168" s="359" t="s">
        <v>170</v>
      </c>
      <c r="B168" s="360"/>
      <c r="C168" s="157">
        <v>5427772</v>
      </c>
      <c r="D168" s="157"/>
      <c r="E168" s="157">
        <v>31253988829</v>
      </c>
      <c r="F168" s="157"/>
      <c r="G168" s="159">
        <v>28380207743</v>
      </c>
      <c r="H168" s="148"/>
      <c r="I168" s="148">
        <v>127660</v>
      </c>
      <c r="J168" s="148">
        <v>663089302</v>
      </c>
      <c r="K168" s="361"/>
      <c r="L168" s="148">
        <v>0</v>
      </c>
      <c r="M168" s="148">
        <v>0</v>
      </c>
      <c r="N168" s="148"/>
      <c r="O168" s="148">
        <v>5555432</v>
      </c>
      <c r="P168" s="148"/>
      <c r="Q168" s="86" t="s">
        <v>555</v>
      </c>
      <c r="R168" s="148"/>
      <c r="S168" s="148">
        <v>31917078131</v>
      </c>
      <c r="T168" s="148"/>
      <c r="U168" s="131">
        <v>28329794936</v>
      </c>
      <c r="V168" s="361"/>
      <c r="W168" s="11">
        <f>U168/درآمدها!$J$5</f>
        <v>2.4864358115233407E-3</v>
      </c>
      <c r="X168" s="11"/>
      <c r="Y168" s="75"/>
    </row>
    <row r="169" spans="1:25">
      <c r="A169" s="359" t="s">
        <v>169</v>
      </c>
      <c r="B169" s="360"/>
      <c r="C169" s="157">
        <v>2235502</v>
      </c>
      <c r="D169" s="157"/>
      <c r="E169" s="157">
        <v>25500404639</v>
      </c>
      <c r="F169" s="157"/>
      <c r="G169" s="159">
        <v>24821982528</v>
      </c>
      <c r="H169" s="148"/>
      <c r="I169" s="148">
        <v>52578</v>
      </c>
      <c r="J169" s="148">
        <v>590688866</v>
      </c>
      <c r="K169" s="361"/>
      <c r="L169" s="148">
        <v>0</v>
      </c>
      <c r="M169" s="148">
        <v>0</v>
      </c>
      <c r="N169" s="148"/>
      <c r="O169" s="148">
        <v>2288080</v>
      </c>
      <c r="P169" s="148"/>
      <c r="Q169" s="86" t="s">
        <v>364</v>
      </c>
      <c r="R169" s="148"/>
      <c r="S169" s="148">
        <v>26091093505</v>
      </c>
      <c r="T169" s="148"/>
      <c r="U169" s="131">
        <v>24223062093</v>
      </c>
      <c r="V169" s="361"/>
      <c r="W169" s="11">
        <f>U169/درآمدها!$J$5</f>
        <v>2.1259980592465495E-3</v>
      </c>
      <c r="X169" s="11"/>
      <c r="Y169" s="75"/>
    </row>
    <row r="170" spans="1:25">
      <c r="A170" s="359" t="s">
        <v>168</v>
      </c>
      <c r="B170" s="360"/>
      <c r="C170" s="157">
        <v>2614846</v>
      </c>
      <c r="D170" s="157"/>
      <c r="E170" s="157">
        <v>40470465652</v>
      </c>
      <c r="F170" s="157"/>
      <c r="G170" s="159">
        <v>43875975809</v>
      </c>
      <c r="H170" s="148"/>
      <c r="I170" s="148">
        <v>61500</v>
      </c>
      <c r="J170" s="148">
        <v>1025517988</v>
      </c>
      <c r="K170" s="361"/>
      <c r="L170" s="148">
        <v>0</v>
      </c>
      <c r="M170" s="148">
        <v>0</v>
      </c>
      <c r="N170" s="148"/>
      <c r="O170" s="148">
        <v>2676346</v>
      </c>
      <c r="P170" s="148"/>
      <c r="Q170" s="86" t="s">
        <v>458</v>
      </c>
      <c r="R170" s="148"/>
      <c r="S170" s="148">
        <v>41495983640</v>
      </c>
      <c r="T170" s="148"/>
      <c r="U170" s="131">
        <v>43364874385</v>
      </c>
      <c r="V170" s="361"/>
      <c r="W170" s="11">
        <f>U170/درآمدها!$J$5</f>
        <v>3.8060274307195291E-3</v>
      </c>
      <c r="X170" s="11"/>
      <c r="Y170" s="75"/>
    </row>
    <row r="171" spans="1:25">
      <c r="A171" s="359" t="s">
        <v>356</v>
      </c>
      <c r="B171" s="360"/>
      <c r="C171" s="157">
        <v>16208813</v>
      </c>
      <c r="D171" s="157"/>
      <c r="E171" s="157">
        <v>29711322720</v>
      </c>
      <c r="F171" s="157"/>
      <c r="G171" s="159">
        <v>29066716500</v>
      </c>
      <c r="H171" s="148"/>
      <c r="I171" s="148">
        <v>3601339</v>
      </c>
      <c r="J171" s="148">
        <v>5746286445</v>
      </c>
      <c r="K171" s="361"/>
      <c r="L171" s="148">
        <v>0</v>
      </c>
      <c r="M171" s="148">
        <v>0</v>
      </c>
      <c r="N171" s="148"/>
      <c r="O171" s="148">
        <v>19810152</v>
      </c>
      <c r="P171" s="148"/>
      <c r="Q171" s="86" t="s">
        <v>483</v>
      </c>
      <c r="R171" s="148"/>
      <c r="S171" s="148">
        <v>35457609165</v>
      </c>
      <c r="T171" s="148"/>
      <c r="U171" s="131">
        <v>31684881089</v>
      </c>
      <c r="V171" s="361"/>
      <c r="W171" s="11">
        <f>U171/درآمدها!$J$5</f>
        <v>2.780903398754777E-3</v>
      </c>
      <c r="X171" s="11"/>
      <c r="Y171" s="75"/>
    </row>
    <row r="172" spans="1:25">
      <c r="A172" s="359" t="s">
        <v>359</v>
      </c>
      <c r="B172" s="360"/>
      <c r="C172" s="157">
        <v>650026</v>
      </c>
      <c r="D172" s="157"/>
      <c r="E172" s="157">
        <v>31253518704</v>
      </c>
      <c r="F172" s="157"/>
      <c r="G172" s="159">
        <v>32146377683</v>
      </c>
      <c r="H172" s="148"/>
      <c r="I172" s="148">
        <v>15287</v>
      </c>
      <c r="J172" s="148">
        <v>757082643</v>
      </c>
      <c r="K172" s="361"/>
      <c r="L172" s="148">
        <v>0</v>
      </c>
      <c r="M172" s="148">
        <v>0</v>
      </c>
      <c r="N172" s="148"/>
      <c r="O172" s="148">
        <v>665313</v>
      </c>
      <c r="P172" s="148"/>
      <c r="Q172" s="86" t="s">
        <v>500</v>
      </c>
      <c r="R172" s="148"/>
      <c r="S172" s="148">
        <v>32010601347</v>
      </c>
      <c r="T172" s="148"/>
      <c r="U172" s="131">
        <v>29099593059</v>
      </c>
      <c r="V172" s="361"/>
      <c r="W172" s="11">
        <f>U172/درآمدها!$J$5</f>
        <v>2.553999082806973E-3</v>
      </c>
      <c r="X172" s="11"/>
      <c r="Y172" s="75"/>
    </row>
    <row r="173" spans="1:25">
      <c r="A173" s="360" t="s">
        <v>344</v>
      </c>
      <c r="B173" s="360"/>
      <c r="C173" s="157">
        <v>8650000</v>
      </c>
      <c r="D173" s="157"/>
      <c r="E173" s="157">
        <v>60522231767</v>
      </c>
      <c r="F173" s="157"/>
      <c r="G173" s="159">
        <v>58470021000</v>
      </c>
      <c r="H173" s="148"/>
      <c r="I173" s="148">
        <v>0</v>
      </c>
      <c r="J173" s="148">
        <v>0</v>
      </c>
      <c r="K173" s="361"/>
      <c r="L173" s="148">
        <v>3000000</v>
      </c>
      <c r="M173" s="148">
        <v>18359370224</v>
      </c>
      <c r="N173" s="148"/>
      <c r="O173" s="148">
        <v>5650000</v>
      </c>
      <c r="P173" s="148"/>
      <c r="Q173" s="86" t="s">
        <v>365</v>
      </c>
      <c r="R173" s="148"/>
      <c r="S173" s="148">
        <v>39531862368</v>
      </c>
      <c r="T173" s="148"/>
      <c r="U173" s="131">
        <v>30159974025</v>
      </c>
      <c r="V173" s="361"/>
      <c r="W173" s="11">
        <f>U173/درآمدها!$J$5</f>
        <v>2.6470660892458269E-3</v>
      </c>
      <c r="X173" s="11"/>
      <c r="Y173" s="75"/>
    </row>
    <row r="174" spans="1:25">
      <c r="A174" s="359" t="s">
        <v>338</v>
      </c>
      <c r="B174" s="360"/>
      <c r="C174" s="157">
        <v>397749</v>
      </c>
      <c r="D174" s="157"/>
      <c r="E174" s="157">
        <v>45763272240</v>
      </c>
      <c r="F174" s="157"/>
      <c r="G174" s="159">
        <v>55594718346</v>
      </c>
      <c r="H174" s="148"/>
      <c r="I174" s="131">
        <v>9354</v>
      </c>
      <c r="J174" s="131">
        <v>1307536699</v>
      </c>
      <c r="K174" s="361"/>
      <c r="L174" s="148">
        <v>0</v>
      </c>
      <c r="M174" s="148">
        <v>0</v>
      </c>
      <c r="N174" s="148"/>
      <c r="O174" s="148">
        <v>407103</v>
      </c>
      <c r="P174" s="148"/>
      <c r="Q174" s="148" t="s">
        <v>428</v>
      </c>
      <c r="R174" s="148"/>
      <c r="S174" s="148">
        <v>47070808939</v>
      </c>
      <c r="T174" s="148"/>
      <c r="U174" s="131">
        <v>53429997730</v>
      </c>
      <c r="V174" s="361"/>
      <c r="W174" s="11">
        <f>U174/درآمدها!$J$5</f>
        <v>4.6894183337932932E-3</v>
      </c>
      <c r="X174" s="11"/>
      <c r="Y174" s="75"/>
    </row>
    <row r="175" spans="1:25">
      <c r="A175" s="360" t="s">
        <v>303</v>
      </c>
      <c r="B175" s="360"/>
      <c r="C175" s="157">
        <v>2225291</v>
      </c>
      <c r="D175" s="157"/>
      <c r="E175" s="157">
        <v>114493147784</v>
      </c>
      <c r="F175" s="157"/>
      <c r="G175" s="159">
        <v>117791690117</v>
      </c>
      <c r="H175" s="148"/>
      <c r="I175" s="148">
        <v>52338</v>
      </c>
      <c r="J175" s="148">
        <v>2782126168</v>
      </c>
      <c r="K175" s="361"/>
      <c r="L175" s="148">
        <v>0</v>
      </c>
      <c r="M175" s="148">
        <v>0</v>
      </c>
      <c r="N175" s="148"/>
      <c r="O175" s="148">
        <v>2277629</v>
      </c>
      <c r="P175" s="148"/>
      <c r="Q175" s="86" t="s">
        <v>463</v>
      </c>
      <c r="R175" s="148"/>
      <c r="S175" s="148">
        <v>117275273952</v>
      </c>
      <c r="T175" s="148"/>
      <c r="U175" s="131">
        <v>117392398025</v>
      </c>
      <c r="V175" s="361"/>
      <c r="W175" s="11">
        <f>U175/درآمدها!$J$5</f>
        <v>1.0303239508417524E-2</v>
      </c>
      <c r="X175" s="11"/>
      <c r="Y175" s="75"/>
    </row>
    <row r="176" spans="1:25">
      <c r="A176" s="359" t="s">
        <v>259</v>
      </c>
      <c r="B176" s="360"/>
      <c r="C176" s="159">
        <v>1871812</v>
      </c>
      <c r="D176" s="157"/>
      <c r="E176" s="157">
        <v>50913065892</v>
      </c>
      <c r="F176" s="157"/>
      <c r="G176" s="159">
        <v>52433813575</v>
      </c>
      <c r="H176" s="148"/>
      <c r="I176" s="148">
        <v>44024</v>
      </c>
      <c r="J176" s="148">
        <v>1283151474</v>
      </c>
      <c r="K176" s="361"/>
      <c r="L176" s="148">
        <v>0</v>
      </c>
      <c r="M176" s="148">
        <v>0</v>
      </c>
      <c r="N176" s="148"/>
      <c r="O176" s="148">
        <v>1915836</v>
      </c>
      <c r="P176" s="148"/>
      <c r="Q176" s="86" t="s">
        <v>508</v>
      </c>
      <c r="R176" s="148"/>
      <c r="S176" s="148">
        <v>52196217366</v>
      </c>
      <c r="T176" s="148"/>
      <c r="U176" s="131">
        <v>62046550158</v>
      </c>
      <c r="V176" s="361"/>
      <c r="W176" s="11">
        <f>U176/درآمدها!$J$5</f>
        <v>5.4456717615801098E-3</v>
      </c>
      <c r="X176" s="11"/>
      <c r="Y176" s="75"/>
    </row>
    <row r="177" spans="1:25">
      <c r="A177" s="359" t="s">
        <v>257</v>
      </c>
      <c r="B177" s="360"/>
      <c r="C177" s="157">
        <v>2087799</v>
      </c>
      <c r="D177" s="157"/>
      <c r="E177" s="157">
        <v>9171617607</v>
      </c>
      <c r="F177" s="157"/>
      <c r="G177" s="159">
        <v>12389998282</v>
      </c>
      <c r="H177" s="148"/>
      <c r="I177" s="148">
        <v>3441321</v>
      </c>
      <c r="J177" s="148">
        <v>20319674091</v>
      </c>
      <c r="K177" s="361"/>
      <c r="L177" s="148">
        <v>0</v>
      </c>
      <c r="M177" s="148">
        <v>0</v>
      </c>
      <c r="N177" s="148"/>
      <c r="O177" s="148">
        <v>5529120</v>
      </c>
      <c r="P177" s="148"/>
      <c r="Q177" s="86" t="s">
        <v>470</v>
      </c>
      <c r="R177" s="148"/>
      <c r="S177" s="150">
        <v>29491291698</v>
      </c>
      <c r="T177" s="148"/>
      <c r="U177" s="134">
        <v>31383426115</v>
      </c>
      <c r="V177" s="361"/>
      <c r="W177" s="11">
        <f>U177/درآمدها!$J$5</f>
        <v>2.7544454436368966E-3</v>
      </c>
      <c r="X177" s="11"/>
      <c r="Y177" s="75"/>
    </row>
    <row r="178" spans="1:25">
      <c r="A178" s="359" t="s">
        <v>253</v>
      </c>
      <c r="B178" s="360"/>
      <c r="C178" s="363">
        <v>4994565</v>
      </c>
      <c r="D178" s="157"/>
      <c r="E178" s="157">
        <v>65264389699</v>
      </c>
      <c r="F178" s="157"/>
      <c r="G178" s="159">
        <v>52825975681</v>
      </c>
      <c r="H178" s="148"/>
      <c r="I178" s="148">
        <v>117471</v>
      </c>
      <c r="J178" s="148">
        <v>1258653690</v>
      </c>
      <c r="K178" s="361"/>
      <c r="L178" s="148">
        <v>0</v>
      </c>
      <c r="M178" s="148">
        <v>0</v>
      </c>
      <c r="N178" s="148"/>
      <c r="O178" s="148">
        <v>5112036</v>
      </c>
      <c r="P178" s="148"/>
      <c r="Q178" s="86" t="s">
        <v>405</v>
      </c>
      <c r="R178" s="148"/>
      <c r="S178" s="148">
        <v>66523043389</v>
      </c>
      <c r="T178" s="148"/>
      <c r="U178" s="131">
        <v>46242736415</v>
      </c>
      <c r="V178" s="361"/>
      <c r="W178" s="11">
        <f>U178/درآمدها!$J$5</f>
        <v>4.0586102407321164E-3</v>
      </c>
      <c r="X178" s="11"/>
      <c r="Y178" s="75"/>
    </row>
    <row r="179" spans="1:25">
      <c r="A179" s="359" t="s">
        <v>237</v>
      </c>
      <c r="B179" s="360"/>
      <c r="C179" s="157">
        <v>11021621</v>
      </c>
      <c r="D179" s="157"/>
      <c r="E179" s="157">
        <f>32832721352+65880028</f>
        <v>32898601380</v>
      </c>
      <c r="F179" s="157"/>
      <c r="G179" s="159">
        <v>42695697061</v>
      </c>
      <c r="H179" s="148"/>
      <c r="I179" s="148">
        <v>5210</v>
      </c>
      <c r="J179" s="148">
        <v>20931638</v>
      </c>
      <c r="K179" s="361"/>
      <c r="L179" s="148">
        <v>0</v>
      </c>
      <c r="M179" s="148">
        <v>0</v>
      </c>
      <c r="N179" s="148"/>
      <c r="O179" s="148">
        <v>11026831</v>
      </c>
      <c r="P179" s="148"/>
      <c r="Q179" s="86" t="s">
        <v>451</v>
      </c>
      <c r="R179" s="148"/>
      <c r="S179" s="148">
        <f>32853652990+65880028</f>
        <v>32919533018</v>
      </c>
      <c r="T179" s="148"/>
      <c r="U179" s="131">
        <v>38506770626</v>
      </c>
      <c r="V179" s="361"/>
      <c r="W179" s="11">
        <f>U179/درآمدها!$J$5</f>
        <v>3.3796437173971307E-3</v>
      </c>
      <c r="X179" s="11"/>
      <c r="Y179" s="75"/>
    </row>
    <row r="180" spans="1:25">
      <c r="A180" s="359" t="s">
        <v>232</v>
      </c>
      <c r="B180" s="360"/>
      <c r="C180" s="157">
        <v>15683459</v>
      </c>
      <c r="D180" s="157"/>
      <c r="E180" s="157">
        <v>64850619698</v>
      </c>
      <c r="F180" s="157"/>
      <c r="G180" s="159">
        <v>64948533322</v>
      </c>
      <c r="H180" s="148"/>
      <c r="I180" s="148">
        <v>230100</v>
      </c>
      <c r="J180" s="148">
        <v>960873852</v>
      </c>
      <c r="K180" s="361"/>
      <c r="L180" s="148">
        <v>0</v>
      </c>
      <c r="M180" s="148">
        <v>0</v>
      </c>
      <c r="N180" s="148"/>
      <c r="O180" s="148">
        <v>15913559</v>
      </c>
      <c r="P180" s="148"/>
      <c r="Q180" s="86" t="s">
        <v>418</v>
      </c>
      <c r="R180" s="148"/>
      <c r="S180" s="148">
        <v>65811493550</v>
      </c>
      <c r="T180" s="148"/>
      <c r="U180" s="131">
        <v>58972759756</v>
      </c>
      <c r="V180" s="361"/>
      <c r="W180" s="11">
        <f>U180/درآمدها!$J$5</f>
        <v>5.1758928044815713E-3</v>
      </c>
      <c r="X180" s="11"/>
      <c r="Y180" s="75"/>
    </row>
    <row r="181" spans="1:25">
      <c r="A181" s="359" t="s">
        <v>233</v>
      </c>
      <c r="B181" s="360"/>
      <c r="C181" s="157">
        <v>2701313</v>
      </c>
      <c r="D181" s="157"/>
      <c r="E181" s="157">
        <v>41094505070</v>
      </c>
      <c r="F181" s="157"/>
      <c r="G181" s="159">
        <v>39231359145</v>
      </c>
      <c r="H181" s="148"/>
      <c r="I181" s="148">
        <v>63534</v>
      </c>
      <c r="J181" s="148">
        <v>940162093</v>
      </c>
      <c r="K181" s="361"/>
      <c r="L181" s="148">
        <v>0</v>
      </c>
      <c r="M181" s="148">
        <v>0</v>
      </c>
      <c r="N181" s="148"/>
      <c r="O181" s="148">
        <v>2764847</v>
      </c>
      <c r="P181" s="148"/>
      <c r="Q181" s="86" t="s">
        <v>414</v>
      </c>
      <c r="R181" s="148"/>
      <c r="S181" s="148">
        <v>42034667163</v>
      </c>
      <c r="T181" s="148"/>
      <c r="U181" s="131">
        <v>39137161327</v>
      </c>
      <c r="V181" s="361"/>
      <c r="W181" s="11">
        <f>U181/درآمدها!$J$5</f>
        <v>3.4349715451402782E-3</v>
      </c>
      <c r="X181" s="11"/>
      <c r="Y181" s="75"/>
    </row>
    <row r="182" spans="1:25">
      <c r="A182" s="359" t="s">
        <v>200</v>
      </c>
      <c r="B182" s="360"/>
      <c r="C182" s="157">
        <v>1961381</v>
      </c>
      <c r="D182" s="157"/>
      <c r="E182" s="157">
        <v>15447442746</v>
      </c>
      <c r="F182" s="157"/>
      <c r="G182" s="159">
        <v>13647975483</v>
      </c>
      <c r="H182" s="148"/>
      <c r="I182" s="148">
        <v>45436</v>
      </c>
      <c r="J182" s="148">
        <v>318098056</v>
      </c>
      <c r="K182" s="361"/>
      <c r="L182" s="148">
        <v>0</v>
      </c>
      <c r="M182" s="148">
        <v>0</v>
      </c>
      <c r="N182" s="148"/>
      <c r="O182" s="148">
        <v>2006817</v>
      </c>
      <c r="P182" s="148"/>
      <c r="Q182" s="86" t="s">
        <v>396</v>
      </c>
      <c r="R182" s="148"/>
      <c r="S182" s="148">
        <v>15765540802</v>
      </c>
      <c r="T182" s="148"/>
      <c r="U182" s="131">
        <v>12467977746</v>
      </c>
      <c r="V182" s="361"/>
      <c r="W182" s="11">
        <f>U182/درآمدها!$J$5</f>
        <v>1.0942834720464656E-3</v>
      </c>
      <c r="X182" s="11"/>
      <c r="Y182" s="75"/>
    </row>
    <row r="183" spans="1:25">
      <c r="A183" s="359" t="s">
        <v>199</v>
      </c>
      <c r="B183" s="360"/>
      <c r="C183" s="157">
        <v>4047625</v>
      </c>
      <c r="D183" s="157"/>
      <c r="E183" s="157">
        <v>30748130966</v>
      </c>
      <c r="F183" s="157"/>
      <c r="G183" s="159">
        <v>32912570546</v>
      </c>
      <c r="H183" s="148"/>
      <c r="I183" s="148">
        <v>95199</v>
      </c>
      <c r="J183" s="148">
        <v>774619860</v>
      </c>
      <c r="K183" s="361"/>
      <c r="L183" s="148">
        <v>0</v>
      </c>
      <c r="M183" s="148">
        <v>0</v>
      </c>
      <c r="N183" s="148"/>
      <c r="O183" s="148">
        <v>4142824</v>
      </c>
      <c r="P183" s="148"/>
      <c r="Q183" s="86" t="s">
        <v>522</v>
      </c>
      <c r="R183" s="148"/>
      <c r="S183" s="148">
        <v>31522750826</v>
      </c>
      <c r="T183" s="148"/>
      <c r="U183" s="131">
        <v>30556852546</v>
      </c>
      <c r="V183" s="361"/>
      <c r="W183" s="11">
        <f>U183/درآمدها!$J$5</f>
        <v>2.6818991323253171E-3</v>
      </c>
      <c r="X183" s="11"/>
      <c r="Y183" s="75"/>
    </row>
    <row r="184" spans="1:25">
      <c r="A184" s="359" t="s">
        <v>198</v>
      </c>
      <c r="B184" s="360"/>
      <c r="C184" s="363">
        <v>4332346</v>
      </c>
      <c r="D184" s="157"/>
      <c r="E184" s="157">
        <v>58263369677</v>
      </c>
      <c r="F184" s="157"/>
      <c r="G184" s="159">
        <v>61067141921</v>
      </c>
      <c r="H184" s="148"/>
      <c r="I184" s="148">
        <v>101896</v>
      </c>
      <c r="J184" s="148">
        <v>1428899216</v>
      </c>
      <c r="K184" s="361"/>
      <c r="L184" s="148">
        <v>0</v>
      </c>
      <c r="M184" s="148">
        <v>0</v>
      </c>
      <c r="N184" s="148"/>
      <c r="O184" s="148">
        <v>4434242</v>
      </c>
      <c r="P184" s="148"/>
      <c r="Q184" s="86" t="s">
        <v>434</v>
      </c>
      <c r="R184" s="148"/>
      <c r="S184" s="148">
        <v>59692268893</v>
      </c>
      <c r="T184" s="148"/>
      <c r="U184" s="131">
        <v>58933064942</v>
      </c>
      <c r="V184" s="361"/>
      <c r="W184" s="11">
        <f>U184/درآمدها!$J$5</f>
        <v>5.1724088891449329E-3</v>
      </c>
      <c r="X184" s="11"/>
      <c r="Y184" s="75"/>
    </row>
    <row r="185" spans="1:25">
      <c r="A185" s="359" t="s">
        <v>197</v>
      </c>
      <c r="B185" s="360"/>
      <c r="C185" s="157">
        <v>5654675</v>
      </c>
      <c r="D185" s="157"/>
      <c r="E185" s="157">
        <v>51027951239</v>
      </c>
      <c r="F185" s="157"/>
      <c r="G185" s="159">
        <v>63461425134</v>
      </c>
      <c r="H185" s="148"/>
      <c r="I185" s="148">
        <v>132996</v>
      </c>
      <c r="J185" s="148">
        <v>1485310756</v>
      </c>
      <c r="K185" s="361"/>
      <c r="L185" s="148">
        <v>250500</v>
      </c>
      <c r="M185" s="148">
        <v>2795871831</v>
      </c>
      <c r="N185" s="148"/>
      <c r="O185" s="148">
        <v>5537171</v>
      </c>
      <c r="P185" s="148"/>
      <c r="Q185" s="86" t="s">
        <v>370</v>
      </c>
      <c r="R185" s="148"/>
      <c r="S185" s="148">
        <v>50240400920</v>
      </c>
      <c r="T185" s="148"/>
      <c r="U185" s="131">
        <v>62142698364</v>
      </c>
      <c r="V185" s="361"/>
      <c r="W185" s="11">
        <f>U185/درآمدها!$J$5</f>
        <v>5.4541104510641737E-3</v>
      </c>
      <c r="X185" s="11"/>
      <c r="Y185" s="75"/>
    </row>
    <row r="186" spans="1:25">
      <c r="A186" s="360" t="s">
        <v>196</v>
      </c>
      <c r="B186" s="360"/>
      <c r="C186" s="157">
        <v>6484692</v>
      </c>
      <c r="D186" s="157"/>
      <c r="E186" s="157">
        <v>38023784645</v>
      </c>
      <c r="F186" s="157"/>
      <c r="G186" s="159">
        <v>52858086280</v>
      </c>
      <c r="H186" s="148"/>
      <c r="I186" s="148">
        <v>152519</v>
      </c>
      <c r="J186" s="148">
        <v>1253388050</v>
      </c>
      <c r="K186" s="361"/>
      <c r="L186" s="148">
        <v>0</v>
      </c>
      <c r="M186" s="148">
        <v>0</v>
      </c>
      <c r="N186" s="148"/>
      <c r="O186" s="148">
        <v>6637211</v>
      </c>
      <c r="P186" s="148"/>
      <c r="Q186" s="86" t="s">
        <v>536</v>
      </c>
      <c r="R186" s="148"/>
      <c r="S186" s="148">
        <v>39277172695</v>
      </c>
      <c r="T186" s="148"/>
      <c r="U186" s="131">
        <v>57730046456</v>
      </c>
      <c r="V186" s="361"/>
      <c r="W186" s="11">
        <f>U186/درآمدها!$J$5</f>
        <v>5.066822941478439E-3</v>
      </c>
      <c r="X186" s="11"/>
      <c r="Y186" s="75"/>
    </row>
    <row r="187" spans="1:25">
      <c r="A187" s="359" t="s">
        <v>195</v>
      </c>
      <c r="B187" s="360"/>
      <c r="C187" s="157">
        <v>8805321</v>
      </c>
      <c r="D187" s="157"/>
      <c r="E187" s="157">
        <v>54245460683</v>
      </c>
      <c r="F187" s="157"/>
      <c r="G187" s="159">
        <v>59519919516</v>
      </c>
      <c r="H187" s="148"/>
      <c r="I187" s="148">
        <v>207100</v>
      </c>
      <c r="J187" s="148">
        <v>1423608552</v>
      </c>
      <c r="K187" s="361"/>
      <c r="L187" s="148">
        <v>0</v>
      </c>
      <c r="M187" s="148">
        <v>0</v>
      </c>
      <c r="N187" s="148"/>
      <c r="O187" s="148">
        <v>9012421</v>
      </c>
      <c r="P187" s="148"/>
      <c r="Q187" s="86" t="s">
        <v>477</v>
      </c>
      <c r="R187" s="148"/>
      <c r="S187" s="148">
        <v>55669069235</v>
      </c>
      <c r="T187" s="148"/>
      <c r="U187" s="131">
        <v>60382292424</v>
      </c>
      <c r="V187" s="361"/>
      <c r="W187" s="11">
        <f>U187/درآمدها!$J$5</f>
        <v>5.2996039895129056E-3</v>
      </c>
      <c r="X187" s="11"/>
      <c r="Y187" s="75"/>
    </row>
    <row r="188" spans="1:25">
      <c r="A188" s="359" t="s">
        <v>194</v>
      </c>
      <c r="B188" s="360"/>
      <c r="C188" s="157">
        <v>7941881</v>
      </c>
      <c r="D188" s="157"/>
      <c r="E188" s="157">
        <v>61337891309</v>
      </c>
      <c r="F188" s="157"/>
      <c r="G188" s="159">
        <v>58420238383</v>
      </c>
      <c r="H188" s="148"/>
      <c r="I188" s="148">
        <v>186792</v>
      </c>
      <c r="J188" s="148">
        <v>1375001025</v>
      </c>
      <c r="K188" s="361"/>
      <c r="L188" s="148">
        <v>1457363</v>
      </c>
      <c r="M188" s="148">
        <v>10008553526</v>
      </c>
      <c r="N188" s="148"/>
      <c r="O188" s="148">
        <v>6671310</v>
      </c>
      <c r="P188" s="148"/>
      <c r="Q188" s="86" t="s">
        <v>577</v>
      </c>
      <c r="R188" s="148"/>
      <c r="S188" s="148">
        <v>51469304492</v>
      </c>
      <c r="T188" s="148"/>
      <c r="U188" s="131">
        <v>46288677627</v>
      </c>
      <c r="V188" s="361"/>
      <c r="W188" s="11">
        <f>U188/درآمدها!$J$5</f>
        <v>4.0626423869230665E-3</v>
      </c>
      <c r="X188" s="11"/>
      <c r="Y188" s="75"/>
    </row>
    <row r="189" spans="1:25">
      <c r="A189" s="359" t="s">
        <v>193</v>
      </c>
      <c r="B189" s="360"/>
      <c r="C189" s="157">
        <v>14773650</v>
      </c>
      <c r="D189" s="157"/>
      <c r="E189" s="157">
        <v>77822147688</v>
      </c>
      <c r="F189" s="157"/>
      <c r="G189" s="159">
        <v>77247028080</v>
      </c>
      <c r="H189" s="148"/>
      <c r="I189" s="148">
        <f>347475+9450703</f>
        <v>9798178</v>
      </c>
      <c r="J189" s="148">
        <v>1859123486</v>
      </c>
      <c r="K189" s="361"/>
      <c r="L189" s="148">
        <v>0</v>
      </c>
      <c r="M189" s="148">
        <v>0</v>
      </c>
      <c r="N189" s="148"/>
      <c r="O189" s="148">
        <v>24571828</v>
      </c>
      <c r="P189" s="148"/>
      <c r="Q189" s="135" t="s">
        <v>480</v>
      </c>
      <c r="R189" s="148"/>
      <c r="S189" s="148">
        <v>79681271174</v>
      </c>
      <c r="T189" s="148"/>
      <c r="U189" s="131">
        <v>78821493891</v>
      </c>
      <c r="V189" s="361"/>
      <c r="W189" s="11">
        <f>U189/درآمدها!$J$5</f>
        <v>6.917966952147042E-3</v>
      </c>
      <c r="X189" s="11"/>
      <c r="Y189" s="75"/>
    </row>
    <row r="190" spans="1:25">
      <c r="A190" s="359" t="s">
        <v>192</v>
      </c>
      <c r="B190" s="360"/>
      <c r="C190" s="157">
        <v>618473</v>
      </c>
      <c r="D190" s="157"/>
      <c r="E190" s="157">
        <v>28009394836</v>
      </c>
      <c r="F190" s="157"/>
      <c r="G190" s="159">
        <v>35104685194</v>
      </c>
      <c r="H190" s="148"/>
      <c r="I190" s="148">
        <v>14545</v>
      </c>
      <c r="J190" s="148">
        <v>836558092</v>
      </c>
      <c r="K190" s="361"/>
      <c r="L190" s="148">
        <v>0</v>
      </c>
      <c r="M190" s="148">
        <v>0</v>
      </c>
      <c r="N190" s="148"/>
      <c r="O190" s="148">
        <v>633018</v>
      </c>
      <c r="P190" s="148"/>
      <c r="Q190" s="86" t="s">
        <v>563</v>
      </c>
      <c r="R190" s="148"/>
      <c r="S190" s="148">
        <v>28845952928</v>
      </c>
      <c r="T190" s="148"/>
      <c r="U190" s="131">
        <v>36043528380</v>
      </c>
      <c r="V190" s="361"/>
      <c r="W190" s="11">
        <f>U190/درآمدها!$J$5</f>
        <v>3.1634510570990974E-3</v>
      </c>
      <c r="X190" s="11"/>
      <c r="Y190" s="75"/>
    </row>
    <row r="191" spans="1:25">
      <c r="A191" s="360" t="s">
        <v>191</v>
      </c>
      <c r="B191" s="360"/>
      <c r="C191" s="157">
        <v>14596563</v>
      </c>
      <c r="D191" s="157"/>
      <c r="E191" s="157">
        <v>53116526514</v>
      </c>
      <c r="F191" s="157"/>
      <c r="G191" s="159">
        <v>44530310581</v>
      </c>
      <c r="H191" s="148"/>
      <c r="I191" s="148">
        <v>343310</v>
      </c>
      <c r="J191" s="148">
        <v>1061221417</v>
      </c>
      <c r="K191" s="361"/>
      <c r="L191" s="148">
        <v>0</v>
      </c>
      <c r="M191" s="148">
        <v>0</v>
      </c>
      <c r="N191" s="148"/>
      <c r="O191" s="148">
        <v>14939873</v>
      </c>
      <c r="P191" s="148"/>
      <c r="Q191" s="86" t="s">
        <v>411</v>
      </c>
      <c r="R191" s="148"/>
      <c r="S191" s="148">
        <v>54177747931</v>
      </c>
      <c r="T191" s="148"/>
      <c r="U191" s="131">
        <v>45399448174</v>
      </c>
      <c r="V191" s="361"/>
      <c r="W191" s="11">
        <f>U191/درآمدها!$J$5</f>
        <v>3.9845969241304336E-3</v>
      </c>
      <c r="X191" s="11"/>
      <c r="Y191" s="75"/>
    </row>
    <row r="192" spans="1:25">
      <c r="A192" s="359" t="s">
        <v>190</v>
      </c>
      <c r="B192" s="360"/>
      <c r="C192" s="157">
        <v>8128760</v>
      </c>
      <c r="D192" s="157"/>
      <c r="E192" s="157">
        <v>39385989174</v>
      </c>
      <c r="F192" s="157"/>
      <c r="G192" s="159">
        <v>43391715127</v>
      </c>
      <c r="H192" s="148"/>
      <c r="I192" s="148">
        <v>191187</v>
      </c>
      <c r="J192" s="148">
        <v>1050393317</v>
      </c>
      <c r="K192" s="361"/>
      <c r="L192" s="148">
        <v>0</v>
      </c>
      <c r="M192" s="148">
        <v>0</v>
      </c>
      <c r="N192" s="148"/>
      <c r="O192" s="148">
        <v>8319947</v>
      </c>
      <c r="P192" s="148"/>
      <c r="Q192" s="86" t="s">
        <v>535</v>
      </c>
      <c r="R192" s="148"/>
      <c r="S192" s="148">
        <v>40436382491</v>
      </c>
      <c r="T192" s="148"/>
      <c r="U192" s="131">
        <v>38871083585</v>
      </c>
      <c r="V192" s="361"/>
      <c r="W192" s="11">
        <f>U192/درآمدها!$J$5</f>
        <v>3.411618561899395E-3</v>
      </c>
      <c r="X192" s="11"/>
      <c r="Y192" s="75"/>
    </row>
    <row r="193" spans="1:25">
      <c r="A193" s="359" t="s">
        <v>189</v>
      </c>
      <c r="B193" s="360"/>
      <c r="C193" s="159">
        <v>22284075</v>
      </c>
      <c r="D193" s="157"/>
      <c r="E193" s="157">
        <v>68378560429</v>
      </c>
      <c r="F193" s="157"/>
      <c r="G193" s="159">
        <v>63774124609</v>
      </c>
      <c r="H193" s="148"/>
      <c r="I193" s="148">
        <v>524119</v>
      </c>
      <c r="J193" s="148">
        <v>1501031724</v>
      </c>
      <c r="K193" s="361"/>
      <c r="L193" s="148">
        <v>5282523</v>
      </c>
      <c r="M193" s="148">
        <v>13856428291</v>
      </c>
      <c r="N193" s="148"/>
      <c r="O193" s="148">
        <v>17525671</v>
      </c>
      <c r="P193" s="148"/>
      <c r="Q193" s="86" t="s">
        <v>437</v>
      </c>
      <c r="R193" s="148"/>
      <c r="S193" s="148">
        <v>53695033534</v>
      </c>
      <c r="T193" s="148"/>
      <c r="U193" s="131">
        <v>45522100585</v>
      </c>
      <c r="V193" s="361"/>
      <c r="W193" s="11">
        <f>U193/درآمدها!$J$5</f>
        <v>3.9953618219268714E-3</v>
      </c>
      <c r="X193" s="11"/>
      <c r="Y193" s="75"/>
    </row>
    <row r="194" spans="1:25">
      <c r="A194" s="360" t="s">
        <v>188</v>
      </c>
      <c r="B194" s="360"/>
      <c r="C194" s="157">
        <v>805238</v>
      </c>
      <c r="D194" s="157"/>
      <c r="E194" s="157">
        <v>73036467127</v>
      </c>
      <c r="F194" s="157"/>
      <c r="G194" s="159">
        <v>65636640382</v>
      </c>
      <c r="H194" s="148"/>
      <c r="I194" s="148">
        <v>19820</v>
      </c>
      <c r="J194" s="148">
        <v>1622947945</v>
      </c>
      <c r="K194" s="361"/>
      <c r="L194" s="148">
        <v>0</v>
      </c>
      <c r="M194" s="148">
        <v>0</v>
      </c>
      <c r="N194" s="148"/>
      <c r="O194" s="148">
        <v>825058</v>
      </c>
      <c r="P194" s="148"/>
      <c r="Q194" s="86" t="s">
        <v>498</v>
      </c>
      <c r="R194" s="148"/>
      <c r="S194" s="148">
        <v>74659415072</v>
      </c>
      <c r="T194" s="148"/>
      <c r="U194" s="131">
        <v>64840972425</v>
      </c>
      <c r="V194" s="361"/>
      <c r="W194" s="11">
        <f>U194/درآمدها!$J$5</f>
        <v>5.6909312706193965E-3</v>
      </c>
      <c r="X194" s="11"/>
      <c r="Y194" s="75"/>
    </row>
    <row r="195" spans="1:25" ht="37.5" customHeight="1">
      <c r="A195" s="359" t="s">
        <v>187</v>
      </c>
      <c r="B195" s="360"/>
      <c r="C195" s="157">
        <v>1423444</v>
      </c>
      <c r="D195" s="157"/>
      <c r="E195" s="157">
        <v>28083152301</v>
      </c>
      <c r="F195" s="157"/>
      <c r="G195" s="159">
        <v>44430199560</v>
      </c>
      <c r="H195" s="148"/>
      <c r="I195" s="148">
        <v>33330</v>
      </c>
      <c r="J195" s="148">
        <v>1036368535</v>
      </c>
      <c r="K195" s="361"/>
      <c r="L195" s="148">
        <v>0</v>
      </c>
      <c r="M195" s="148">
        <v>0</v>
      </c>
      <c r="N195" s="148"/>
      <c r="O195" s="148">
        <v>1456774</v>
      </c>
      <c r="P195" s="148"/>
      <c r="Q195" s="86" t="s">
        <v>516</v>
      </c>
      <c r="R195" s="148"/>
      <c r="S195" s="148">
        <v>29119520836</v>
      </c>
      <c r="T195" s="148"/>
      <c r="U195" s="131">
        <v>43008753985</v>
      </c>
      <c r="V195" s="361"/>
      <c r="W195" s="11">
        <f>U195/درآمدها!$J$5</f>
        <v>3.7747716267938604E-3</v>
      </c>
      <c r="X195" s="11"/>
      <c r="Y195" s="75"/>
    </row>
    <row r="196" spans="1:25">
      <c r="A196" s="359" t="s">
        <v>186</v>
      </c>
      <c r="B196" s="360"/>
      <c r="C196" s="157">
        <v>2597340</v>
      </c>
      <c r="D196" s="157"/>
      <c r="E196" s="157">
        <v>52584746272</v>
      </c>
      <c r="F196" s="157"/>
      <c r="G196" s="159">
        <v>59899751190</v>
      </c>
      <c r="H196" s="148"/>
      <c r="I196" s="148">
        <v>61089</v>
      </c>
      <c r="J196" s="148">
        <v>1437468909</v>
      </c>
      <c r="K196" s="361"/>
      <c r="L196" s="148">
        <v>0</v>
      </c>
      <c r="M196" s="148">
        <v>0</v>
      </c>
      <c r="N196" s="148"/>
      <c r="O196" s="148">
        <v>2658429</v>
      </c>
      <c r="P196" s="148"/>
      <c r="Q196" s="86" t="s">
        <v>486</v>
      </c>
      <c r="R196" s="148"/>
      <c r="S196" s="130">
        <v>54022215181</v>
      </c>
      <c r="T196" s="148"/>
      <c r="U196" s="133">
        <v>60066555932</v>
      </c>
      <c r="V196" s="361"/>
      <c r="W196" s="11">
        <f>U196/درآمدها!$J$5</f>
        <v>5.271892580994521E-3</v>
      </c>
      <c r="X196" s="11"/>
      <c r="Y196" s="75"/>
    </row>
    <row r="197" spans="1:25">
      <c r="A197" s="359" t="s">
        <v>185</v>
      </c>
      <c r="B197" s="360"/>
      <c r="C197" s="157">
        <v>19361910</v>
      </c>
      <c r="D197" s="157"/>
      <c r="E197" s="157">
        <v>94628390940</v>
      </c>
      <c r="F197" s="157"/>
      <c r="G197" s="159">
        <v>97388335580</v>
      </c>
      <c r="H197" s="148"/>
      <c r="I197" s="148">
        <v>455391</v>
      </c>
      <c r="J197" s="148">
        <v>2267325424</v>
      </c>
      <c r="K197" s="361"/>
      <c r="L197" s="148">
        <v>2034028</v>
      </c>
      <c r="M197" s="148">
        <v>9905650509</v>
      </c>
      <c r="N197" s="148"/>
      <c r="O197" s="148">
        <v>17783273</v>
      </c>
      <c r="P197" s="148"/>
      <c r="Q197" s="86" t="s">
        <v>573</v>
      </c>
      <c r="R197" s="148"/>
      <c r="S197" s="148">
        <v>86950436724</v>
      </c>
      <c r="T197" s="148"/>
      <c r="U197" s="131">
        <v>83950269539</v>
      </c>
      <c r="V197" s="361"/>
      <c r="W197" s="11">
        <f>U197/درآمدها!$J$5</f>
        <v>7.3681068655938207E-3</v>
      </c>
      <c r="X197" s="11"/>
      <c r="Y197" s="75"/>
    </row>
    <row r="198" spans="1:25">
      <c r="A198" s="359" t="s">
        <v>184</v>
      </c>
      <c r="B198" s="360"/>
      <c r="C198" s="157">
        <v>444631</v>
      </c>
      <c r="D198" s="157"/>
      <c r="E198" s="157">
        <v>15713418140</v>
      </c>
      <c r="F198" s="157"/>
      <c r="G198" s="159">
        <v>14656237380</v>
      </c>
      <c r="H198" s="148"/>
      <c r="I198" s="148">
        <v>10457</v>
      </c>
      <c r="J198" s="148">
        <v>346814623</v>
      </c>
      <c r="K198" s="361"/>
      <c r="L198" s="148">
        <v>0</v>
      </c>
      <c r="M198" s="148">
        <v>0</v>
      </c>
      <c r="N198" s="148"/>
      <c r="O198" s="148">
        <v>455088</v>
      </c>
      <c r="P198" s="148"/>
      <c r="Q198" s="86" t="s">
        <v>558</v>
      </c>
      <c r="R198" s="148"/>
      <c r="S198" s="148">
        <v>16060232763</v>
      </c>
      <c r="T198" s="148"/>
      <c r="U198" s="131">
        <v>15385451503</v>
      </c>
      <c r="V198" s="361"/>
      <c r="W198" s="11">
        <f>U198/درآمدها!$J$5</f>
        <v>1.3503429050558521E-3</v>
      </c>
      <c r="X198" s="11"/>
      <c r="Y198" s="75"/>
    </row>
    <row r="199" spans="1:25">
      <c r="A199" s="360" t="s">
        <v>183</v>
      </c>
      <c r="B199" s="360"/>
      <c r="C199" s="157">
        <v>5820204</v>
      </c>
      <c r="D199" s="157"/>
      <c r="E199" s="157">
        <v>33474519992</v>
      </c>
      <c r="F199" s="157"/>
      <c r="G199" s="159">
        <v>32399213205</v>
      </c>
      <c r="H199" s="148"/>
      <c r="I199" s="148">
        <v>136890</v>
      </c>
      <c r="J199" s="148">
        <v>763311662</v>
      </c>
      <c r="K199" s="361"/>
      <c r="L199" s="148">
        <v>0</v>
      </c>
      <c r="M199" s="148">
        <v>0</v>
      </c>
      <c r="N199" s="148"/>
      <c r="O199" s="148">
        <v>5957094</v>
      </c>
      <c r="P199" s="148"/>
      <c r="Q199" s="86" t="s">
        <v>540</v>
      </c>
      <c r="R199" s="148"/>
      <c r="S199" s="148">
        <v>34237831654</v>
      </c>
      <c r="T199" s="148"/>
      <c r="U199" s="131">
        <v>31858473190</v>
      </c>
      <c r="V199" s="361"/>
      <c r="W199" s="11">
        <f>U199/درآمدها!$J$5</f>
        <v>2.7961391467543322E-3</v>
      </c>
      <c r="X199" s="11"/>
      <c r="Y199" s="75"/>
    </row>
    <row r="200" spans="1:25">
      <c r="A200" s="359" t="s">
        <v>182</v>
      </c>
      <c r="B200" s="360"/>
      <c r="C200" s="157">
        <v>12264788</v>
      </c>
      <c r="D200" s="157"/>
      <c r="E200" s="157">
        <v>35818500866</v>
      </c>
      <c r="F200" s="157"/>
      <c r="G200" s="159">
        <v>34832008351</v>
      </c>
      <c r="H200" s="148"/>
      <c r="I200" s="148">
        <v>288466</v>
      </c>
      <c r="J200" s="148">
        <v>819867493</v>
      </c>
      <c r="K200" s="361"/>
      <c r="L200" s="360">
        <v>0</v>
      </c>
      <c r="M200" s="360">
        <v>0</v>
      </c>
      <c r="N200" s="148"/>
      <c r="O200" s="148">
        <v>12553254</v>
      </c>
      <c r="P200" s="148"/>
      <c r="Q200" s="86" t="s">
        <v>389</v>
      </c>
      <c r="R200" s="148"/>
      <c r="S200" s="148">
        <v>36638368359</v>
      </c>
      <c r="T200" s="148"/>
      <c r="U200" s="131">
        <v>32144776073</v>
      </c>
      <c r="V200" s="361"/>
      <c r="W200" s="11">
        <f>U200/درآمدها!$J$5</f>
        <v>2.8212672404395061E-3</v>
      </c>
      <c r="X200" s="11"/>
      <c r="Y200" s="75"/>
    </row>
    <row r="201" spans="1:25">
      <c r="A201" s="359" t="s">
        <v>181</v>
      </c>
      <c r="B201" s="360"/>
      <c r="C201" s="157">
        <v>5833619</v>
      </c>
      <c r="D201" s="157"/>
      <c r="E201" s="157">
        <v>185516521475</v>
      </c>
      <c r="F201" s="157"/>
      <c r="G201" s="159">
        <v>149263916812</v>
      </c>
      <c r="H201" s="148"/>
      <c r="I201" s="148">
        <v>183563</v>
      </c>
      <c r="J201" s="148">
        <v>4729165196</v>
      </c>
      <c r="K201" s="361"/>
      <c r="L201" s="148">
        <v>0</v>
      </c>
      <c r="M201" s="148">
        <v>0</v>
      </c>
      <c r="N201" s="148"/>
      <c r="O201" s="360">
        <v>6017182</v>
      </c>
      <c r="P201" s="360"/>
      <c r="Q201" s="86" t="s">
        <v>570</v>
      </c>
      <c r="R201" s="148"/>
      <c r="S201" s="148">
        <v>190245686671</v>
      </c>
      <c r="T201" s="148"/>
      <c r="U201" s="131">
        <v>148936356205</v>
      </c>
      <c r="V201" s="361"/>
      <c r="W201" s="11">
        <f>U201/درآمدها!$J$5</f>
        <v>1.3071774453097951E-2</v>
      </c>
      <c r="X201" s="11"/>
      <c r="Y201" s="75"/>
    </row>
    <row r="202" spans="1:25">
      <c r="A202" s="359" t="s">
        <v>180</v>
      </c>
      <c r="B202" s="360"/>
      <c r="C202" s="157">
        <v>603997</v>
      </c>
      <c r="D202" s="157"/>
      <c r="E202" s="157">
        <v>29091857317</v>
      </c>
      <c r="F202" s="157"/>
      <c r="G202" s="159">
        <v>36864757579</v>
      </c>
      <c r="H202" s="148"/>
      <c r="I202" s="148">
        <v>14205</v>
      </c>
      <c r="J202" s="148">
        <v>870133885</v>
      </c>
      <c r="K202" s="361"/>
      <c r="L202" s="148">
        <v>0</v>
      </c>
      <c r="M202" s="148">
        <v>0</v>
      </c>
      <c r="N202" s="148"/>
      <c r="O202" s="148">
        <v>618202</v>
      </c>
      <c r="P202" s="148"/>
      <c r="Q202" s="86" t="s">
        <v>507</v>
      </c>
      <c r="R202" s="148"/>
      <c r="S202" s="148">
        <v>29961991202</v>
      </c>
      <c r="T202" s="148"/>
      <c r="U202" s="131">
        <v>34990979373</v>
      </c>
      <c r="V202" s="361"/>
      <c r="W202" s="11">
        <f>U202/درآمدها!$J$5</f>
        <v>3.0710714422695364E-3</v>
      </c>
      <c r="X202" s="11"/>
      <c r="Y202" s="75"/>
    </row>
    <row r="203" spans="1:25">
      <c r="A203" s="359" t="s">
        <v>179</v>
      </c>
      <c r="B203" s="360"/>
      <c r="C203" s="157">
        <v>2490190</v>
      </c>
      <c r="D203" s="157"/>
      <c r="E203" s="157">
        <v>124086421197</v>
      </c>
      <c r="F203" s="157"/>
      <c r="G203" s="159">
        <v>112381950979</v>
      </c>
      <c r="H203" s="148"/>
      <c r="I203" s="148">
        <v>0</v>
      </c>
      <c r="J203" s="148">
        <v>0</v>
      </c>
      <c r="K203" s="361"/>
      <c r="L203" s="148">
        <v>484153</v>
      </c>
      <c r="M203" s="148">
        <v>21110997884</v>
      </c>
      <c r="N203" s="148"/>
      <c r="O203" s="148">
        <v>2006037</v>
      </c>
      <c r="P203" s="148"/>
      <c r="Q203" s="86" t="s">
        <v>423</v>
      </c>
      <c r="R203" s="148"/>
      <c r="S203" s="148">
        <v>99961027921</v>
      </c>
      <c r="T203" s="148"/>
      <c r="U203" s="131">
        <v>86045461601</v>
      </c>
      <c r="V203" s="361"/>
      <c r="W203" s="11">
        <f>U203/درآمدها!$J$5</f>
        <v>7.5519966744238944E-3</v>
      </c>
      <c r="X203" s="11"/>
      <c r="Y203" s="75"/>
    </row>
    <row r="204" spans="1:25">
      <c r="A204" s="359" t="s">
        <v>178</v>
      </c>
      <c r="B204" s="360"/>
      <c r="C204" s="157">
        <v>6150234</v>
      </c>
      <c r="D204" s="157"/>
      <c r="E204" s="157">
        <v>120510363769</v>
      </c>
      <c r="F204" s="157"/>
      <c r="G204" s="159">
        <v>149845319042</v>
      </c>
      <c r="H204" s="148"/>
      <c r="I204" s="148">
        <v>144956</v>
      </c>
      <c r="J204" s="148">
        <v>3563055157</v>
      </c>
      <c r="K204" s="361"/>
      <c r="L204" s="148">
        <v>72550</v>
      </c>
      <c r="M204" s="148">
        <v>1658721535</v>
      </c>
      <c r="N204" s="148"/>
      <c r="O204" s="148">
        <v>6222640</v>
      </c>
      <c r="P204" s="148"/>
      <c r="Q204" s="86" t="s">
        <v>506</v>
      </c>
      <c r="R204" s="148"/>
      <c r="S204" s="148">
        <v>122643513468</v>
      </c>
      <c r="T204" s="148"/>
      <c r="U204" s="131">
        <v>142331007872</v>
      </c>
      <c r="V204" s="361"/>
      <c r="W204" s="11">
        <f>U204/درآمدها!$J$5</f>
        <v>1.2492039418662995E-2</v>
      </c>
      <c r="X204" s="11"/>
      <c r="Y204" s="75"/>
    </row>
    <row r="205" spans="1:25">
      <c r="A205" s="360" t="s">
        <v>177</v>
      </c>
      <c r="B205" s="360"/>
      <c r="C205" s="157">
        <v>7666072</v>
      </c>
      <c r="D205" s="363"/>
      <c r="E205" s="363">
        <v>96117666148</v>
      </c>
      <c r="F205" s="363"/>
      <c r="G205" s="131">
        <v>115449951908</v>
      </c>
      <c r="H205" s="148"/>
      <c r="I205" s="148">
        <v>180305</v>
      </c>
      <c r="J205" s="148">
        <v>2821539359</v>
      </c>
      <c r="K205" s="361"/>
      <c r="L205" s="360">
        <v>0</v>
      </c>
      <c r="M205" s="360">
        <v>0</v>
      </c>
      <c r="N205" s="148"/>
      <c r="O205" s="148">
        <v>7846377</v>
      </c>
      <c r="P205" s="148"/>
      <c r="Q205" s="86" t="s">
        <v>429</v>
      </c>
      <c r="R205" s="148"/>
      <c r="S205" s="148">
        <v>98939205507</v>
      </c>
      <c r="T205" s="148"/>
      <c r="U205" s="131">
        <v>117541344229</v>
      </c>
      <c r="V205" s="361"/>
      <c r="W205" s="11">
        <f>U205/درآمدها!$J$5</f>
        <v>1.0316312147187154E-2</v>
      </c>
      <c r="X205" s="11"/>
      <c r="Y205" s="75"/>
    </row>
    <row r="206" spans="1:25">
      <c r="A206" s="359" t="s">
        <v>360</v>
      </c>
      <c r="B206" s="360"/>
      <c r="C206" s="157">
        <v>698291</v>
      </c>
      <c r="D206" s="157"/>
      <c r="E206" s="157">
        <v>26317085464</v>
      </c>
      <c r="F206" s="157"/>
      <c r="G206" s="159">
        <v>25474797390</v>
      </c>
      <c r="H206" s="148"/>
      <c r="I206" s="148">
        <v>16423</v>
      </c>
      <c r="J206" s="148">
        <v>608430128</v>
      </c>
      <c r="K206" s="361"/>
      <c r="L206" s="148">
        <v>0</v>
      </c>
      <c r="M206" s="148">
        <v>0</v>
      </c>
      <c r="N206" s="148"/>
      <c r="O206" s="148">
        <v>714714</v>
      </c>
      <c r="P206" s="148"/>
      <c r="Q206" s="86" t="s">
        <v>527</v>
      </c>
      <c r="R206" s="148"/>
      <c r="S206" s="148">
        <v>26925515592</v>
      </c>
      <c r="T206" s="148"/>
      <c r="U206" s="131">
        <v>26258655259</v>
      </c>
      <c r="V206" s="361"/>
      <c r="W206" s="11">
        <f>U206/درآمدها!$J$5</f>
        <v>2.3046570208475337E-3</v>
      </c>
      <c r="X206" s="11"/>
      <c r="Y206" s="75"/>
    </row>
    <row r="207" spans="1:25">
      <c r="A207" s="360" t="s">
        <v>335</v>
      </c>
      <c r="B207" s="360"/>
      <c r="C207" s="157">
        <v>4540342</v>
      </c>
      <c r="D207" s="157"/>
      <c r="E207" s="157">
        <v>25535131448</v>
      </c>
      <c r="F207" s="157"/>
      <c r="G207" s="159">
        <v>26087029861</v>
      </c>
      <c r="H207" s="148"/>
      <c r="I207" s="148">
        <v>106787</v>
      </c>
      <c r="J207" s="148">
        <v>597307072</v>
      </c>
      <c r="K207" s="361"/>
      <c r="L207" s="148">
        <v>0</v>
      </c>
      <c r="M207" s="148">
        <v>0</v>
      </c>
      <c r="N207" s="148"/>
      <c r="O207" s="148">
        <v>4647129</v>
      </c>
      <c r="P207" s="148"/>
      <c r="Q207" s="86" t="s">
        <v>408</v>
      </c>
      <c r="R207" s="148"/>
      <c r="S207" s="148">
        <v>26132438520</v>
      </c>
      <c r="T207" s="148"/>
      <c r="U207" s="131">
        <v>24206067776</v>
      </c>
      <c r="V207" s="361"/>
      <c r="W207" s="11">
        <f>U207/درآمدها!$J$5</f>
        <v>2.1245065102086323E-3</v>
      </c>
      <c r="X207" s="11"/>
      <c r="Y207" s="75"/>
    </row>
    <row r="208" spans="1:25">
      <c r="A208" s="359" t="s">
        <v>345</v>
      </c>
      <c r="B208" s="360"/>
      <c r="C208" s="157">
        <v>6069572</v>
      </c>
      <c r="D208" s="157"/>
      <c r="E208" s="157">
        <v>24691454623</v>
      </c>
      <c r="F208" s="157"/>
      <c r="G208" s="159">
        <v>25479293334</v>
      </c>
      <c r="H208" s="148"/>
      <c r="I208" s="148">
        <v>141397</v>
      </c>
      <c r="J208" s="148">
        <v>577202571</v>
      </c>
      <c r="K208" s="361"/>
      <c r="L208" s="148">
        <v>0</v>
      </c>
      <c r="M208" s="148">
        <v>0</v>
      </c>
      <c r="N208" s="148"/>
      <c r="O208" s="148">
        <v>6210969</v>
      </c>
      <c r="P208" s="148"/>
      <c r="Q208" s="86" t="s">
        <v>586</v>
      </c>
      <c r="R208" s="148"/>
      <c r="S208" s="148">
        <v>25268657194</v>
      </c>
      <c r="T208" s="148"/>
      <c r="U208" s="131">
        <v>23819344991</v>
      </c>
      <c r="V208" s="361"/>
      <c r="W208" s="11">
        <f>U208/درآمدها!$J$5</f>
        <v>2.0905648108801231E-3</v>
      </c>
      <c r="X208" s="11"/>
      <c r="Y208" s="75"/>
    </row>
    <row r="209" spans="1:25">
      <c r="A209" s="360" t="s">
        <v>306</v>
      </c>
      <c r="B209" s="360"/>
      <c r="C209" s="157">
        <v>3262836</v>
      </c>
      <c r="D209" s="157"/>
      <c r="E209" s="157">
        <v>40691376993</v>
      </c>
      <c r="F209" s="157"/>
      <c r="G209" s="159">
        <v>32207181714</v>
      </c>
      <c r="H209" s="148"/>
      <c r="I209" s="148">
        <v>76740</v>
      </c>
      <c r="J209" s="148">
        <v>780293901</v>
      </c>
      <c r="K209" s="361"/>
      <c r="L209" s="148">
        <v>0</v>
      </c>
      <c r="M209" s="148">
        <v>0</v>
      </c>
      <c r="N209" s="148"/>
      <c r="O209" s="148">
        <v>3339576</v>
      </c>
      <c r="P209" s="148"/>
      <c r="Q209" s="86" t="s">
        <v>489</v>
      </c>
      <c r="R209" s="148"/>
      <c r="S209" s="148">
        <v>41471670894</v>
      </c>
      <c r="T209" s="148"/>
      <c r="U209" s="131">
        <v>30574487870</v>
      </c>
      <c r="V209" s="361"/>
      <c r="W209" s="11">
        <f>U209/درآمدها!$J$5</f>
        <v>2.6834469409572001E-3</v>
      </c>
      <c r="X209" s="11"/>
      <c r="Y209" s="75"/>
    </row>
    <row r="210" spans="1:25">
      <c r="A210" s="359" t="s">
        <v>281</v>
      </c>
      <c r="B210" s="360"/>
      <c r="C210" s="157">
        <v>827635</v>
      </c>
      <c r="D210" s="157"/>
      <c r="E210" s="157">
        <v>28801147476</v>
      </c>
      <c r="F210" s="157"/>
      <c r="G210" s="159">
        <v>33114100517</v>
      </c>
      <c r="H210" s="148"/>
      <c r="I210" s="148">
        <v>19465</v>
      </c>
      <c r="J210" s="148">
        <v>777771281</v>
      </c>
      <c r="K210" s="361"/>
      <c r="L210" s="148">
        <v>0</v>
      </c>
      <c r="M210" s="148">
        <v>0</v>
      </c>
      <c r="N210" s="148"/>
      <c r="O210" s="148">
        <v>847100</v>
      </c>
      <c r="P210" s="148"/>
      <c r="Q210" s="148" t="s">
        <v>417</v>
      </c>
      <c r="R210" s="148"/>
      <c r="S210" s="148">
        <v>29578918757</v>
      </c>
      <c r="T210" s="148"/>
      <c r="U210" s="131">
        <v>35955951540</v>
      </c>
      <c r="V210" s="361"/>
      <c r="W210" s="11">
        <f>U210/درآمدها!$J$5</f>
        <v>3.1557646551421481E-3</v>
      </c>
      <c r="X210" s="11"/>
      <c r="Y210" s="75"/>
    </row>
    <row r="211" spans="1:25">
      <c r="A211" s="359" t="s">
        <v>268</v>
      </c>
      <c r="B211" s="360"/>
      <c r="C211" s="157">
        <v>10684066</v>
      </c>
      <c r="D211" s="157"/>
      <c r="E211" s="157">
        <v>76066260575</v>
      </c>
      <c r="F211" s="157"/>
      <c r="G211" s="159">
        <v>63616769889</v>
      </c>
      <c r="H211" s="148"/>
      <c r="I211" s="148">
        <v>251288</v>
      </c>
      <c r="J211" s="148">
        <v>1530259199</v>
      </c>
      <c r="K211" s="361"/>
      <c r="L211" s="148">
        <v>0</v>
      </c>
      <c r="M211" s="148">
        <v>0</v>
      </c>
      <c r="N211" s="148"/>
      <c r="O211" s="148">
        <v>10935354</v>
      </c>
      <c r="P211" s="148"/>
      <c r="Q211" s="86" t="s">
        <v>427</v>
      </c>
      <c r="R211" s="148"/>
      <c r="S211" s="148">
        <v>77596519774</v>
      </c>
      <c r="T211" s="148"/>
      <c r="U211" s="131">
        <v>60330101976</v>
      </c>
      <c r="V211" s="361"/>
      <c r="W211" s="11">
        <f>U211/درآمدها!$J$5</f>
        <v>5.2950233633834252E-3</v>
      </c>
      <c r="X211" s="11"/>
      <c r="Y211" s="75"/>
    </row>
    <row r="212" spans="1:25">
      <c r="A212" s="359" t="s">
        <v>214</v>
      </c>
      <c r="B212" s="360"/>
      <c r="C212" s="157">
        <v>3091784</v>
      </c>
      <c r="D212" s="157"/>
      <c r="E212" s="157">
        <v>17626287456</v>
      </c>
      <c r="F212" s="157"/>
      <c r="G212" s="159">
        <v>17610512586</v>
      </c>
      <c r="H212" s="148"/>
      <c r="I212" s="148">
        <v>72718</v>
      </c>
      <c r="J212" s="148">
        <v>408028718</v>
      </c>
      <c r="K212" s="361"/>
      <c r="L212" s="148">
        <v>0</v>
      </c>
      <c r="M212" s="148">
        <v>0</v>
      </c>
      <c r="N212" s="148"/>
      <c r="O212" s="148">
        <v>3164502</v>
      </c>
      <c r="P212" s="148"/>
      <c r="Q212" s="86" t="s">
        <v>528</v>
      </c>
      <c r="R212" s="148"/>
      <c r="S212" s="148">
        <v>18034316174</v>
      </c>
      <c r="T212" s="148"/>
      <c r="U212" s="131">
        <v>19220063335</v>
      </c>
      <c r="V212" s="361"/>
      <c r="W212" s="11">
        <f>U212/درآمدها!$J$5</f>
        <v>1.6868972713657885E-3</v>
      </c>
      <c r="X212" s="11"/>
      <c r="Y212" s="75"/>
    </row>
    <row r="213" spans="1:25">
      <c r="A213" s="359" t="s">
        <v>213</v>
      </c>
      <c r="B213" s="360"/>
      <c r="C213" s="157">
        <v>6459833</v>
      </c>
      <c r="D213" s="157"/>
      <c r="E213" s="157">
        <v>40317402959</v>
      </c>
      <c r="F213" s="157"/>
      <c r="G213" s="159">
        <v>57022005307</v>
      </c>
      <c r="H213" s="148"/>
      <c r="I213" s="148">
        <v>151934</v>
      </c>
      <c r="J213" s="148">
        <v>1288902627</v>
      </c>
      <c r="K213" s="361"/>
      <c r="L213" s="148">
        <v>0</v>
      </c>
      <c r="M213" s="148">
        <v>0</v>
      </c>
      <c r="N213" s="148"/>
      <c r="O213" s="148">
        <v>6611767</v>
      </c>
      <c r="P213" s="148"/>
      <c r="Q213" s="86" t="s">
        <v>544</v>
      </c>
      <c r="R213" s="148"/>
      <c r="S213" s="148">
        <v>41606305586</v>
      </c>
      <c r="T213" s="148"/>
      <c r="U213" s="131">
        <v>52119346006</v>
      </c>
      <c r="V213" s="361"/>
      <c r="W213" s="11">
        <f>U213/درآمدها!$J$5</f>
        <v>4.5743856838799954E-3</v>
      </c>
      <c r="X213" s="11"/>
      <c r="Y213" s="75"/>
    </row>
    <row r="214" spans="1:25">
      <c r="A214" s="359" t="s">
        <v>212</v>
      </c>
      <c r="B214" s="360"/>
      <c r="C214" s="157">
        <v>37587735</v>
      </c>
      <c r="D214" s="157"/>
      <c r="E214" s="157">
        <v>77252089848</v>
      </c>
      <c r="F214" s="157"/>
      <c r="G214" s="159">
        <v>81565804057</v>
      </c>
      <c r="H214" s="148"/>
      <c r="I214" s="148">
        <v>884061</v>
      </c>
      <c r="J214" s="148">
        <v>1929767352</v>
      </c>
      <c r="K214" s="361"/>
      <c r="L214" s="148">
        <v>0</v>
      </c>
      <c r="M214" s="148">
        <v>0</v>
      </c>
      <c r="N214" s="148"/>
      <c r="O214" s="148">
        <v>38471796</v>
      </c>
      <c r="P214" s="148"/>
      <c r="Q214" s="86" t="s">
        <v>446</v>
      </c>
      <c r="R214" s="148"/>
      <c r="S214" s="148">
        <v>79181857200</v>
      </c>
      <c r="T214" s="148"/>
      <c r="U214" s="131">
        <v>79659937402</v>
      </c>
      <c r="V214" s="361"/>
      <c r="W214" s="11">
        <f>U214/درآمدها!$J$5</f>
        <v>6.9915550588170476E-3</v>
      </c>
      <c r="X214" s="11"/>
      <c r="Y214" s="75"/>
    </row>
    <row r="215" spans="1:25">
      <c r="A215" s="359" t="s">
        <v>210</v>
      </c>
      <c r="B215" s="360"/>
      <c r="C215" s="157">
        <v>12847853</v>
      </c>
      <c r="D215" s="157"/>
      <c r="E215" s="157">
        <v>92685362824</v>
      </c>
      <c r="F215" s="157"/>
      <c r="G215" s="159">
        <v>108556970337</v>
      </c>
      <c r="H215" s="148"/>
      <c r="I215" s="148">
        <v>302180</v>
      </c>
      <c r="J215" s="148">
        <v>2403667336</v>
      </c>
      <c r="K215" s="361"/>
      <c r="L215" s="148">
        <v>0</v>
      </c>
      <c r="M215" s="148">
        <v>0</v>
      </c>
      <c r="N215" s="148"/>
      <c r="O215" s="148">
        <v>13150033</v>
      </c>
      <c r="P215" s="148"/>
      <c r="Q215" s="86" t="s">
        <v>368</v>
      </c>
      <c r="R215" s="148"/>
      <c r="S215" s="148">
        <v>95089030160</v>
      </c>
      <c r="T215" s="148"/>
      <c r="U215" s="131">
        <v>99345606310</v>
      </c>
      <c r="V215" s="361"/>
      <c r="W215" s="11">
        <f>U215/درآمدها!$J$5</f>
        <v>8.7193173760953605E-3</v>
      </c>
      <c r="X215" s="11"/>
      <c r="Y215" s="75"/>
    </row>
    <row r="216" spans="1:25">
      <c r="A216" s="359" t="s">
        <v>209</v>
      </c>
      <c r="B216" s="360"/>
      <c r="C216" s="157">
        <v>4110806</v>
      </c>
      <c r="D216" s="157"/>
      <c r="E216" s="157">
        <v>49260257619</v>
      </c>
      <c r="F216" s="157"/>
      <c r="G216" s="159">
        <v>41272101717</v>
      </c>
      <c r="H216" s="148"/>
      <c r="I216" s="148">
        <v>96685</v>
      </c>
      <c r="J216" s="148">
        <v>987832621</v>
      </c>
      <c r="K216" s="361"/>
      <c r="L216" s="148">
        <v>0</v>
      </c>
      <c r="M216" s="148">
        <v>0</v>
      </c>
      <c r="N216" s="360"/>
      <c r="O216" s="360">
        <v>4207491</v>
      </c>
      <c r="P216" s="360"/>
      <c r="Q216" s="364" t="s">
        <v>406</v>
      </c>
      <c r="R216" s="360"/>
      <c r="S216" s="131">
        <v>50248090240</v>
      </c>
      <c r="T216" s="131"/>
      <c r="U216" s="131">
        <v>40402529104</v>
      </c>
      <c r="V216" s="361"/>
      <c r="W216" s="11">
        <f>U216/درآمدها!$J$5</f>
        <v>3.5460297353809137E-3</v>
      </c>
      <c r="X216" s="11"/>
      <c r="Y216" s="75"/>
    </row>
    <row r="217" spans="1:25">
      <c r="A217" s="359" t="s">
        <v>208</v>
      </c>
      <c r="B217" s="360"/>
      <c r="C217" s="159">
        <v>875390</v>
      </c>
      <c r="D217" s="157"/>
      <c r="E217" s="157">
        <v>44535913831</v>
      </c>
      <c r="F217" s="157"/>
      <c r="G217" s="159">
        <v>38409808301</v>
      </c>
      <c r="H217" s="148"/>
      <c r="I217" s="148">
        <v>20588</v>
      </c>
      <c r="J217" s="148">
        <v>908263603</v>
      </c>
      <c r="K217" s="361"/>
      <c r="L217" s="148">
        <v>0</v>
      </c>
      <c r="M217" s="148">
        <v>0</v>
      </c>
      <c r="N217" s="148"/>
      <c r="O217" s="148">
        <v>895978</v>
      </c>
      <c r="P217" s="148"/>
      <c r="Q217" s="86" t="s">
        <v>424</v>
      </c>
      <c r="R217" s="148"/>
      <c r="S217" s="148">
        <v>45444177434</v>
      </c>
      <c r="T217" s="148"/>
      <c r="U217" s="131">
        <v>38199846871</v>
      </c>
      <c r="V217" s="361"/>
      <c r="W217" s="11">
        <f>U217/درآمدها!$J$5</f>
        <v>3.3527057809396572E-3</v>
      </c>
      <c r="X217" s="11"/>
      <c r="Y217" s="75"/>
    </row>
    <row r="218" spans="1:25">
      <c r="A218" s="359" t="s">
        <v>207</v>
      </c>
      <c r="B218" s="360"/>
      <c r="C218" s="157">
        <v>6807932</v>
      </c>
      <c r="D218" s="157"/>
      <c r="E218" s="157">
        <v>36245860264</v>
      </c>
      <c r="F218" s="157"/>
      <c r="G218" s="159">
        <v>36950139437</v>
      </c>
      <c r="H218" s="148"/>
      <c r="I218" s="148">
        <v>160121</v>
      </c>
      <c r="J218" s="148">
        <v>878726298</v>
      </c>
      <c r="K218" s="361"/>
      <c r="L218" s="148">
        <v>0</v>
      </c>
      <c r="M218" s="148">
        <v>0</v>
      </c>
      <c r="N218" s="148"/>
      <c r="O218" s="148">
        <v>6968053</v>
      </c>
      <c r="P218" s="148"/>
      <c r="Q218" s="86" t="s">
        <v>515</v>
      </c>
      <c r="R218" s="148"/>
      <c r="S218" s="148">
        <v>37124586562</v>
      </c>
      <c r="T218" s="148"/>
      <c r="U218" s="131">
        <v>35879752182</v>
      </c>
      <c r="V218" s="361"/>
      <c r="W218" s="11">
        <f>U218/درآمدها!$J$5</f>
        <v>3.1490768265512842E-3</v>
      </c>
      <c r="X218" s="11"/>
      <c r="Y218" s="75"/>
    </row>
    <row r="219" spans="1:25">
      <c r="A219" s="359" t="s">
        <v>206</v>
      </c>
      <c r="B219" s="360"/>
      <c r="C219" s="157">
        <v>6448425</v>
      </c>
      <c r="D219" s="157"/>
      <c r="E219" s="157">
        <v>39990925783</v>
      </c>
      <c r="F219" s="157"/>
      <c r="G219" s="159">
        <v>42947381041</v>
      </c>
      <c r="H219" s="148"/>
      <c r="I219" s="148">
        <v>151666</v>
      </c>
      <c r="J219" s="148">
        <v>1037538204</v>
      </c>
      <c r="K219" s="361"/>
      <c r="L219" s="148">
        <v>0</v>
      </c>
      <c r="M219" s="148">
        <v>0</v>
      </c>
      <c r="N219" s="148"/>
      <c r="O219" s="148">
        <v>6600091</v>
      </c>
      <c r="P219" s="148"/>
      <c r="Q219" s="86" t="s">
        <v>557</v>
      </c>
      <c r="R219" s="148"/>
      <c r="S219" s="148">
        <v>41028463987</v>
      </c>
      <c r="T219" s="148"/>
      <c r="U219" s="131">
        <v>44679187327</v>
      </c>
      <c r="V219" s="361"/>
      <c r="W219" s="11">
        <f>U219/درآمدها!$J$5</f>
        <v>3.9213814166527156E-3</v>
      </c>
      <c r="X219" s="11"/>
      <c r="Y219" s="75"/>
    </row>
    <row r="220" spans="1:25">
      <c r="A220" s="359" t="s">
        <v>205</v>
      </c>
      <c r="B220" s="360"/>
      <c r="C220" s="363">
        <v>3368780</v>
      </c>
      <c r="D220" s="157"/>
      <c r="E220" s="157">
        <v>24839143870</v>
      </c>
      <c r="F220" s="157"/>
      <c r="G220" s="159">
        <v>28866102245</v>
      </c>
      <c r="H220" s="148"/>
      <c r="I220" s="148">
        <f>79233+4549328</f>
        <v>4628561</v>
      </c>
      <c r="J220" s="148">
        <v>678709158</v>
      </c>
      <c r="K220" s="361"/>
      <c r="L220" s="148">
        <v>0</v>
      </c>
      <c r="M220" s="148">
        <v>0</v>
      </c>
      <c r="N220" s="148"/>
      <c r="O220" s="148">
        <v>7997341</v>
      </c>
      <c r="P220" s="148"/>
      <c r="Q220" s="86" t="s">
        <v>511</v>
      </c>
      <c r="R220" s="148"/>
      <c r="S220" s="148">
        <v>25517853028</v>
      </c>
      <c r="T220" s="148"/>
      <c r="U220" s="131">
        <v>27728453313</v>
      </c>
      <c r="V220" s="361"/>
      <c r="W220" s="11">
        <f>U220/درآمدها!$J$5</f>
        <v>2.4336575492816064E-3</v>
      </c>
      <c r="X220" s="11"/>
      <c r="Y220" s="75"/>
    </row>
    <row r="221" spans="1:25">
      <c r="A221" s="359" t="s">
        <v>204</v>
      </c>
      <c r="B221" s="360"/>
      <c r="C221" s="157">
        <v>43299919</v>
      </c>
      <c r="D221" s="157"/>
      <c r="E221" s="157">
        <v>103947665414</v>
      </c>
      <c r="F221" s="157"/>
      <c r="G221" s="159">
        <v>85826315259</v>
      </c>
      <c r="H221" s="148"/>
      <c r="I221" s="148">
        <v>782669</v>
      </c>
      <c r="J221" s="148">
        <v>1570335550</v>
      </c>
      <c r="K221" s="361"/>
      <c r="L221" s="148">
        <v>0</v>
      </c>
      <c r="M221" s="148">
        <v>0</v>
      </c>
      <c r="N221" s="148"/>
      <c r="O221" s="148">
        <v>44082588</v>
      </c>
      <c r="P221" s="148"/>
      <c r="Q221" s="86" t="s">
        <v>559</v>
      </c>
      <c r="R221" s="148"/>
      <c r="S221" s="148">
        <v>105518000964</v>
      </c>
      <c r="T221" s="148"/>
      <c r="U221" s="131">
        <v>73223715623</v>
      </c>
      <c r="V221" s="361"/>
      <c r="W221" s="11">
        <f>U221/درآمدها!$J$5</f>
        <v>6.4266638424010768E-3</v>
      </c>
      <c r="X221" s="11"/>
      <c r="Y221" s="75"/>
    </row>
    <row r="222" spans="1:25">
      <c r="A222" s="359" t="s">
        <v>203</v>
      </c>
      <c r="B222" s="360"/>
      <c r="C222" s="157">
        <v>7895943</v>
      </c>
      <c r="D222" s="157"/>
      <c r="E222" s="157">
        <v>162563252052</v>
      </c>
      <c r="F222" s="157"/>
      <c r="G222" s="159">
        <v>154624554145</v>
      </c>
      <c r="H222" s="148"/>
      <c r="I222" s="131">
        <v>0</v>
      </c>
      <c r="J222" s="131">
        <v>0</v>
      </c>
      <c r="K222" s="361"/>
      <c r="L222" s="148">
        <v>0</v>
      </c>
      <c r="M222" s="148">
        <v>0</v>
      </c>
      <c r="N222" s="148"/>
      <c r="O222" s="148">
        <v>7895943</v>
      </c>
      <c r="P222" s="148"/>
      <c r="Q222" s="86" t="s">
        <v>445</v>
      </c>
      <c r="R222" s="148"/>
      <c r="S222" s="148">
        <v>162563252052</v>
      </c>
      <c r="T222" s="148"/>
      <c r="U222" s="131">
        <v>143165069419</v>
      </c>
      <c r="V222" s="361"/>
      <c r="W222" s="11">
        <f>U222/درآمدها!$J$5</f>
        <v>1.2565242931224959E-2</v>
      </c>
      <c r="X222" s="11"/>
      <c r="Y222" s="75"/>
    </row>
    <row r="223" spans="1:25">
      <c r="A223" s="359" t="s">
        <v>202</v>
      </c>
      <c r="B223" s="360"/>
      <c r="C223" s="157">
        <v>4311713</v>
      </c>
      <c r="D223" s="157"/>
      <c r="E223" s="157">
        <v>106872729833</v>
      </c>
      <c r="F223" s="157"/>
      <c r="G223" s="159">
        <v>123824224512</v>
      </c>
      <c r="H223" s="148"/>
      <c r="I223" s="148">
        <v>101410</v>
      </c>
      <c r="J223" s="130">
        <v>2956236258</v>
      </c>
      <c r="K223" s="361"/>
      <c r="L223" s="148">
        <v>1217657</v>
      </c>
      <c r="M223" s="130">
        <v>32772831834</v>
      </c>
      <c r="N223" s="148"/>
      <c r="O223" s="148">
        <v>3195466</v>
      </c>
      <c r="P223" s="148"/>
      <c r="Q223" s="86" t="s">
        <v>475</v>
      </c>
      <c r="R223" s="148"/>
      <c r="S223" s="148">
        <v>79525253875</v>
      </c>
      <c r="T223" s="148"/>
      <c r="U223" s="131">
        <v>85128939795</v>
      </c>
      <c r="V223" s="361"/>
      <c r="W223" s="11">
        <f>U223/درآمدها!$J$5</f>
        <v>7.4715558295244287E-3</v>
      </c>
      <c r="X223" s="11"/>
      <c r="Y223" s="75"/>
    </row>
    <row r="224" spans="1:25">
      <c r="A224" s="360" t="s">
        <v>201</v>
      </c>
      <c r="B224" s="360"/>
      <c r="C224" s="157">
        <v>31664908</v>
      </c>
      <c r="D224" s="157"/>
      <c r="E224" s="157">
        <v>110813051780</v>
      </c>
      <c r="F224" s="157"/>
      <c r="G224" s="159">
        <v>121090102417</v>
      </c>
      <c r="H224" s="148"/>
      <c r="I224" s="148">
        <v>1169791</v>
      </c>
      <c r="J224" s="148">
        <v>4570758014</v>
      </c>
      <c r="K224" s="361"/>
      <c r="L224" s="148">
        <v>0</v>
      </c>
      <c r="M224" s="148">
        <v>0</v>
      </c>
      <c r="N224" s="148"/>
      <c r="O224" s="148">
        <v>32834699</v>
      </c>
      <c r="P224" s="148"/>
      <c r="Q224" s="86" t="s">
        <v>400</v>
      </c>
      <c r="R224" s="148"/>
      <c r="S224" s="148">
        <v>115383809794</v>
      </c>
      <c r="T224" s="148"/>
      <c r="U224" s="131">
        <v>127521872240</v>
      </c>
      <c r="V224" s="361"/>
      <c r="W224" s="11">
        <f>U224/درآمدها!$J$5</f>
        <v>1.1192278327688075E-2</v>
      </c>
      <c r="X224" s="11"/>
      <c r="Y224" s="75"/>
    </row>
    <row r="225" spans="1:26">
      <c r="A225" s="360" t="s">
        <v>284</v>
      </c>
      <c r="B225" s="360"/>
      <c r="C225" s="157">
        <v>1332</v>
      </c>
      <c r="D225" s="157"/>
      <c r="E225" s="157">
        <v>23825765</v>
      </c>
      <c r="F225" s="157"/>
      <c r="G225" s="159">
        <v>24098160</v>
      </c>
      <c r="H225" s="148"/>
      <c r="I225" s="148">
        <v>0</v>
      </c>
      <c r="J225" s="148">
        <v>0</v>
      </c>
      <c r="K225" s="361"/>
      <c r="L225" s="148">
        <v>0</v>
      </c>
      <c r="M225" s="148">
        <v>0</v>
      </c>
      <c r="N225" s="148"/>
      <c r="O225" s="148">
        <v>1332</v>
      </c>
      <c r="P225" s="148"/>
      <c r="Q225" s="148" t="s">
        <v>346</v>
      </c>
      <c r="R225" s="148"/>
      <c r="S225" s="148">
        <v>23825765</v>
      </c>
      <c r="T225" s="148"/>
      <c r="U225" s="131">
        <v>24098160</v>
      </c>
      <c r="V225" s="361"/>
      <c r="W225" s="11">
        <f>U225/درآمدها!$J$5</f>
        <v>2.1150357124427336E-6</v>
      </c>
      <c r="X225" s="11"/>
      <c r="Y225" s="75"/>
    </row>
    <row r="226" spans="1:26">
      <c r="A226" s="360" t="s">
        <v>307</v>
      </c>
      <c r="B226" s="360"/>
      <c r="C226" s="157">
        <v>2634678</v>
      </c>
      <c r="D226" s="157"/>
      <c r="E226" s="157">
        <v>3812785919</v>
      </c>
      <c r="F226" s="157"/>
      <c r="G226" s="159">
        <v>4350161769</v>
      </c>
      <c r="H226" s="148"/>
      <c r="I226" s="148">
        <v>0</v>
      </c>
      <c r="J226" s="148">
        <v>0</v>
      </c>
      <c r="K226" s="361"/>
      <c r="L226" s="148">
        <v>389813</v>
      </c>
      <c r="M226" s="148">
        <v>0</v>
      </c>
      <c r="N226" s="148"/>
      <c r="O226" s="148">
        <v>2244865</v>
      </c>
      <c r="P226" s="148"/>
      <c r="Q226" s="86" t="s">
        <v>513</v>
      </c>
      <c r="R226" s="148"/>
      <c r="S226" s="148">
        <v>3248666312</v>
      </c>
      <c r="T226" s="148"/>
      <c r="U226" s="131">
        <v>3097333180</v>
      </c>
      <c r="V226" s="361"/>
      <c r="W226" s="11">
        <f>U226/درآمدها!$J$5</f>
        <v>2.7184524831081781E-4</v>
      </c>
      <c r="X226" s="11"/>
      <c r="Y226" s="75"/>
    </row>
    <row r="227" spans="1:26">
      <c r="A227" s="359" t="s">
        <v>354</v>
      </c>
      <c r="B227" s="360"/>
      <c r="C227" s="157">
        <v>7818973</v>
      </c>
      <c r="D227" s="157"/>
      <c r="E227" s="157">
        <v>16173502244</v>
      </c>
      <c r="F227" s="157"/>
      <c r="G227" s="159">
        <v>14604433760</v>
      </c>
      <c r="H227" s="148"/>
      <c r="I227" s="148">
        <v>11162895</v>
      </c>
      <c r="J227" s="148">
        <v>14962284435</v>
      </c>
      <c r="K227" s="361"/>
      <c r="L227" s="148">
        <v>0</v>
      </c>
      <c r="M227" s="148">
        <v>0</v>
      </c>
      <c r="N227" s="148"/>
      <c r="O227" s="148">
        <v>18981868</v>
      </c>
      <c r="P227" s="148"/>
      <c r="Q227" s="86" t="s">
        <v>438</v>
      </c>
      <c r="R227" s="148"/>
      <c r="S227" s="148">
        <v>31135786679</v>
      </c>
      <c r="T227" s="148"/>
      <c r="U227" s="131">
        <v>25284360689</v>
      </c>
      <c r="V227" s="361"/>
      <c r="W227" s="11">
        <f>U227/درآمدها!$J$5</f>
        <v>2.2191456037937403E-3</v>
      </c>
      <c r="X227" s="11"/>
      <c r="Y227" s="75"/>
    </row>
    <row r="228" spans="1:26">
      <c r="A228" s="359" t="s">
        <v>343</v>
      </c>
      <c r="B228" s="360"/>
      <c r="C228" s="157">
        <v>3607512</v>
      </c>
      <c r="D228" s="157"/>
      <c r="E228" s="157">
        <v>6807595206</v>
      </c>
      <c r="F228" s="157"/>
      <c r="G228" s="159">
        <v>4959503424</v>
      </c>
      <c r="H228" s="148"/>
      <c r="I228" s="148">
        <v>0</v>
      </c>
      <c r="J228" s="148">
        <v>0</v>
      </c>
      <c r="K228" s="361"/>
      <c r="L228" s="148">
        <v>0</v>
      </c>
      <c r="M228" s="148">
        <v>0</v>
      </c>
      <c r="N228" s="148"/>
      <c r="O228" s="131">
        <v>3607512</v>
      </c>
      <c r="P228" s="148"/>
      <c r="Q228" s="364" t="s">
        <v>581</v>
      </c>
      <c r="R228" s="148"/>
      <c r="S228" s="148">
        <v>6807595206</v>
      </c>
      <c r="T228" s="148"/>
      <c r="U228" s="131">
        <v>4464628896</v>
      </c>
      <c r="V228" s="361"/>
      <c r="W228" s="11">
        <f>U228/درآمدها!$J$5</f>
        <v>3.9184940086063727E-4</v>
      </c>
      <c r="X228" s="11"/>
      <c r="Y228" s="75"/>
    </row>
    <row r="229" spans="1:26" ht="30" thickBot="1">
      <c r="A229" s="359" t="s">
        <v>304</v>
      </c>
      <c r="B229" s="360"/>
      <c r="C229" s="157">
        <v>2354983</v>
      </c>
      <c r="D229" s="157"/>
      <c r="E229" s="162">
        <v>13191554365</v>
      </c>
      <c r="F229" s="157"/>
      <c r="G229" s="163">
        <v>10955743587</v>
      </c>
      <c r="H229" s="148"/>
      <c r="I229" s="148">
        <v>6344336</v>
      </c>
      <c r="J229" s="130">
        <v>26518663174</v>
      </c>
      <c r="K229" s="361"/>
      <c r="L229" s="148">
        <f>916135+7783184</f>
        <v>8699319</v>
      </c>
      <c r="M229" s="130">
        <v>0</v>
      </c>
      <c r="N229" s="148"/>
      <c r="O229" s="148">
        <v>0</v>
      </c>
      <c r="P229" s="148"/>
      <c r="Q229" s="148">
        <v>0</v>
      </c>
      <c r="R229" s="148"/>
      <c r="S229" s="130">
        <v>0</v>
      </c>
      <c r="T229" s="148"/>
      <c r="U229" s="133">
        <v>0</v>
      </c>
      <c r="V229" s="361"/>
      <c r="W229" s="11">
        <f>U229/درآمدها!$J$5</f>
        <v>0</v>
      </c>
      <c r="X229" s="11"/>
      <c r="Y229" s="75"/>
    </row>
    <row r="230" spans="1:26" ht="33.6" thickBot="1">
      <c r="A230" s="359" t="s">
        <v>2</v>
      </c>
      <c r="B230" s="360"/>
      <c r="D230" s="148"/>
      <c r="E230" s="59">
        <f>SUM(E10:E229)</f>
        <v>11192714743045</v>
      </c>
      <c r="F230" s="75"/>
      <c r="G230" s="59">
        <f>SUM(G10:G229)</f>
        <v>11431401058031</v>
      </c>
      <c r="H230" s="75"/>
      <c r="J230" s="59">
        <f>SUM(J10:J229)</f>
        <v>615187293991</v>
      </c>
      <c r="K230" s="361"/>
      <c r="M230" s="59">
        <f>SUM(M10:M229)</f>
        <v>410465188177</v>
      </c>
      <c r="N230" s="75"/>
      <c r="P230" s="75"/>
      <c r="Q230" s="86"/>
      <c r="R230" s="75"/>
      <c r="S230" s="59">
        <f>SUM(S10:S229)</f>
        <v>11416743142634</v>
      </c>
      <c r="T230" s="75"/>
      <c r="U230" s="59">
        <f>SUM(U10:U229)</f>
        <v>11074874772428</v>
      </c>
      <c r="V230" s="361"/>
      <c r="W230" s="365">
        <f>SUM(W10:W229)</f>
        <v>0.97201428053080874</v>
      </c>
      <c r="X230" s="366"/>
      <c r="Y230" s="367"/>
    </row>
    <row r="231" spans="1:26" s="167" customFormat="1" ht="33.6" thickTop="1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74"/>
    </row>
    <row r="232" spans="1:26" s="167" customFormat="1" ht="33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74"/>
    </row>
    <row r="233" spans="1:26">
      <c r="A233" s="348"/>
      <c r="B233" s="348"/>
      <c r="V233" s="348"/>
      <c r="Y233" s="348"/>
    </row>
    <row r="234" spans="1:26">
      <c r="A234" s="348"/>
      <c r="B234" s="348"/>
      <c r="V234" s="348"/>
      <c r="Y234" s="348"/>
    </row>
  </sheetData>
  <autoFilter ref="A9:W230" xr:uid="{00000000-0009-0000-0000-000001000000}">
    <sortState xmlns:xlrd2="http://schemas.microsoft.com/office/spreadsheetml/2017/richdata2" ref="A11:W230">
      <sortCondition ref="I9:I230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honeticPr fontId="49" type="noConversion"/>
  <conditionalFormatting sqref="A10:A229">
    <cfRule type="duplicateValues" dxfId="2" priority="8"/>
  </conditionalFormatting>
  <conditionalFormatting sqref="A233:A1048576 A1:A9 A230">
    <cfRule type="duplicateValues" dxfId="1" priority="2"/>
  </conditionalFormatting>
  <conditionalFormatting sqref="Y8:Y9">
    <cfRule type="cellIs" dxfId="0" priority="5" operator="notEqual">
      <formula>$Y$9</formula>
    </cfRule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G32" sqref="G32"/>
    </sheetView>
  </sheetViews>
  <sheetFormatPr defaultColWidth="9.109375" defaultRowHeight="16.2"/>
  <cols>
    <col min="1" max="1" width="29" style="8" customWidth="1"/>
    <col min="2" max="2" width="0.5546875" style="8" customWidth="1"/>
    <col min="3" max="3" width="12.5546875" style="8" customWidth="1"/>
    <col min="4" max="4" width="0.5546875" style="8" customWidth="1"/>
    <col min="5" max="5" width="29.109375" style="8" customWidth="1"/>
    <col min="6" max="6" width="0.5546875" style="8" customWidth="1"/>
    <col min="7" max="7" width="20.33203125" style="8" bestFit="1" customWidth="1"/>
    <col min="8" max="8" width="0.5546875" style="8" customWidth="1"/>
    <col min="9" max="9" width="16.5546875" style="8" bestFit="1" customWidth="1"/>
    <col min="10" max="10" width="0.44140625" style="8" customWidth="1"/>
    <col min="11" max="11" width="17.33203125" style="8" bestFit="1" customWidth="1"/>
    <col min="12" max="12" width="0.6640625" style="8" customWidth="1"/>
    <col min="13" max="13" width="7.88671875" style="8" bestFit="1" customWidth="1"/>
    <col min="14" max="14" width="1.109375" style="8" customWidth="1"/>
    <col min="15" max="15" width="17.33203125" style="8" bestFit="1" customWidth="1"/>
    <col min="16" max="16" width="0.5546875" style="8" customWidth="1"/>
    <col min="17" max="17" width="22.5546875" style="8" bestFit="1" customWidth="1"/>
    <col min="18" max="18" width="0.5546875" style="8" customWidth="1"/>
    <col min="19" max="19" width="13.6640625" style="8" bestFit="1" customWidth="1"/>
    <col min="20" max="20" width="17.33203125" style="8" bestFit="1" customWidth="1"/>
    <col min="21" max="21" width="0.5546875" style="8" customWidth="1"/>
    <col min="22" max="22" width="7.88671875" style="8" bestFit="1" customWidth="1"/>
    <col min="23" max="23" width="13.109375" style="8" bestFit="1" customWidth="1"/>
    <col min="24" max="24" width="0.5546875" style="8" customWidth="1"/>
    <col min="25" max="25" width="7.88671875" style="8" bestFit="1" customWidth="1"/>
    <col min="26" max="26" width="0.44140625" style="8" customWidth="1"/>
    <col min="27" max="27" width="21" style="8" bestFit="1" customWidth="1"/>
    <col min="28" max="28" width="0.6640625" style="8" customWidth="1"/>
    <col min="29" max="29" width="17.33203125" style="8" bestFit="1" customWidth="1"/>
    <col min="30" max="30" width="0.6640625" style="8" customWidth="1"/>
    <col min="31" max="31" width="22.5546875" style="8" bestFit="1" customWidth="1"/>
    <col min="32" max="32" width="0.6640625" style="8" customWidth="1"/>
    <col min="33" max="33" width="16.5546875" style="8" customWidth="1"/>
    <col min="34" max="34" width="20.44140625" style="8" customWidth="1"/>
    <col min="35" max="35" width="25.44140625" style="8" bestFit="1" customWidth="1"/>
    <col min="36" max="36" width="14.5546875" style="8" bestFit="1" customWidth="1"/>
    <col min="37" max="16384" width="9.109375" style="8"/>
  </cols>
  <sheetData>
    <row r="1" spans="1:36" s="3" customFormat="1" ht="25.2">
      <c r="A1" s="191" t="s">
        <v>84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36" s="3" customFormat="1" ht="25.2">
      <c r="A2" s="191" t="s">
        <v>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36" s="3" customFormat="1" ht="25.2">
      <c r="A3" s="191" t="str">
        <f>' سهام'!A3:W3</f>
        <v>برای ماه منتهی به 1402/07/30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</row>
    <row r="4" spans="1:36" ht="25.2">
      <c r="A4" s="192" t="s">
        <v>61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</row>
    <row r="5" spans="1:36" ht="25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spans="1:36" ht="27.75" customHeight="1" thickBot="1">
      <c r="A6" s="193" t="s">
        <v>62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 t="s">
        <v>351</v>
      </c>
      <c r="N6" s="193"/>
      <c r="O6" s="193"/>
      <c r="P6" s="193"/>
      <c r="Q6" s="193"/>
      <c r="R6" s="109"/>
      <c r="S6" s="194" t="s">
        <v>7</v>
      </c>
      <c r="T6" s="194"/>
      <c r="U6" s="194"/>
      <c r="V6" s="194"/>
      <c r="W6" s="194"/>
      <c r="X6" s="108"/>
      <c r="Y6" s="193" t="s">
        <v>377</v>
      </c>
      <c r="Z6" s="193"/>
      <c r="AA6" s="193"/>
      <c r="AB6" s="193"/>
      <c r="AC6" s="193"/>
      <c r="AD6" s="193"/>
      <c r="AE6" s="193"/>
      <c r="AF6" s="193"/>
      <c r="AG6" s="193"/>
    </row>
    <row r="7" spans="1:36" ht="26.25" customHeight="1">
      <c r="A7" s="196" t="s">
        <v>63</v>
      </c>
      <c r="B7" s="110"/>
      <c r="C7" s="197" t="s">
        <v>64</v>
      </c>
      <c r="D7" s="110"/>
      <c r="E7" s="199" t="s">
        <v>69</v>
      </c>
      <c r="F7" s="110"/>
      <c r="G7" s="195" t="s">
        <v>65</v>
      </c>
      <c r="H7" s="110"/>
      <c r="I7" s="197" t="s">
        <v>23</v>
      </c>
      <c r="J7" s="110"/>
      <c r="K7" s="199" t="s">
        <v>66</v>
      </c>
      <c r="L7" s="111"/>
      <c r="M7" s="200" t="s">
        <v>3</v>
      </c>
      <c r="N7" s="195"/>
      <c r="O7" s="195" t="s">
        <v>0</v>
      </c>
      <c r="P7" s="195"/>
      <c r="Q7" s="195" t="s">
        <v>21</v>
      </c>
      <c r="R7" s="110"/>
      <c r="S7" s="191" t="s">
        <v>4</v>
      </c>
      <c r="T7" s="191"/>
      <c r="U7" s="108"/>
      <c r="V7" s="191" t="s">
        <v>5</v>
      </c>
      <c r="W7" s="191"/>
      <c r="X7" s="108"/>
      <c r="Y7" s="200" t="s">
        <v>3</v>
      </c>
      <c r="Z7" s="196"/>
      <c r="AA7" s="195" t="s">
        <v>67</v>
      </c>
      <c r="AB7" s="110"/>
      <c r="AC7" s="195" t="s">
        <v>0</v>
      </c>
      <c r="AD7" s="196"/>
      <c r="AE7" s="195" t="s">
        <v>21</v>
      </c>
      <c r="AF7" s="112"/>
      <c r="AG7" s="195" t="s">
        <v>22</v>
      </c>
    </row>
    <row r="8" spans="1:36" s="10" customFormat="1" ht="55.5" customHeight="1" thickBot="1">
      <c r="A8" s="193"/>
      <c r="B8" s="110"/>
      <c r="C8" s="198"/>
      <c r="D8" s="110"/>
      <c r="E8" s="198"/>
      <c r="F8" s="110"/>
      <c r="G8" s="193"/>
      <c r="H8" s="110"/>
      <c r="I8" s="198"/>
      <c r="J8" s="110"/>
      <c r="K8" s="198"/>
      <c r="L8" s="109"/>
      <c r="M8" s="201"/>
      <c r="N8" s="196"/>
      <c r="O8" s="193"/>
      <c r="P8" s="196"/>
      <c r="Q8" s="193"/>
      <c r="R8" s="110"/>
      <c r="S8" s="113" t="s">
        <v>3</v>
      </c>
      <c r="T8" s="113" t="s">
        <v>0</v>
      </c>
      <c r="U8" s="114"/>
      <c r="V8" s="113" t="s">
        <v>3</v>
      </c>
      <c r="W8" s="113" t="s">
        <v>46</v>
      </c>
      <c r="X8" s="114"/>
      <c r="Y8" s="201"/>
      <c r="Z8" s="196"/>
      <c r="AA8" s="193"/>
      <c r="AB8" s="110"/>
      <c r="AC8" s="193"/>
      <c r="AD8" s="196"/>
      <c r="AE8" s="193"/>
      <c r="AF8" s="112"/>
      <c r="AG8" s="193"/>
      <c r="AH8" s="9"/>
      <c r="AJ8" s="9"/>
    </row>
    <row r="9" spans="1:36" s="10" customFormat="1" ht="55.5" customHeight="1" thickBot="1">
      <c r="A9" s="115" t="s">
        <v>81</v>
      </c>
      <c r="B9" s="110"/>
      <c r="C9" s="116" t="s">
        <v>235</v>
      </c>
      <c r="D9" s="6"/>
      <c r="E9" s="116" t="s">
        <v>217</v>
      </c>
      <c r="F9" s="6"/>
      <c r="G9" s="116" t="s">
        <v>81</v>
      </c>
      <c r="H9" s="6"/>
      <c r="I9" s="116" t="s">
        <v>81</v>
      </c>
      <c r="J9" s="116"/>
      <c r="K9" s="75">
        <v>0</v>
      </c>
      <c r="L9" s="109"/>
      <c r="M9" s="5">
        <v>0</v>
      </c>
      <c r="N9" s="107"/>
      <c r="O9" s="5">
        <v>0</v>
      </c>
      <c r="P9" s="5"/>
      <c r="Q9" s="5">
        <v>0</v>
      </c>
      <c r="R9" s="5"/>
      <c r="S9" s="5">
        <v>0</v>
      </c>
      <c r="T9" s="5">
        <v>0</v>
      </c>
      <c r="U9" s="5"/>
      <c r="V9" s="5">
        <v>0</v>
      </c>
      <c r="W9" s="5">
        <v>0</v>
      </c>
      <c r="X9" s="5"/>
      <c r="Y9" s="5">
        <v>0</v>
      </c>
      <c r="Z9" s="5"/>
      <c r="AA9" s="5">
        <v>0</v>
      </c>
      <c r="AB9" s="5"/>
      <c r="AC9" s="5">
        <v>0</v>
      </c>
      <c r="AD9" s="5"/>
      <c r="AE9" s="5">
        <v>0</v>
      </c>
      <c r="AG9" s="11">
        <f>AE9/درآمدها!$J$5</f>
        <v>0</v>
      </c>
      <c r="AH9" s="9"/>
      <c r="AI9" s="5"/>
      <c r="AJ9" s="9"/>
    </row>
    <row r="10" spans="1:36" s="10" customFormat="1" ht="55.5" customHeight="1" thickBot="1">
      <c r="A10" s="10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8"/>
      <c r="N10" s="8"/>
      <c r="O10" s="117">
        <f>SUM(O9:O9)</f>
        <v>0</v>
      </c>
      <c r="P10" s="8"/>
      <c r="Q10" s="117">
        <f>SUM(Q9:Q9)</f>
        <v>0</v>
      </c>
      <c r="R10" s="8"/>
      <c r="S10" s="8"/>
      <c r="T10" s="117">
        <f>SUM(T9:T9)</f>
        <v>0</v>
      </c>
      <c r="U10" s="8"/>
      <c r="V10" s="8"/>
      <c r="W10" s="117">
        <f>SUM(W9:W9)</f>
        <v>0</v>
      </c>
      <c r="X10" s="8"/>
      <c r="Y10" s="8"/>
      <c r="Z10" s="8"/>
      <c r="AA10" s="8"/>
      <c r="AB10" s="8"/>
      <c r="AC10" s="117">
        <f>SUM(AC9:AC9)</f>
        <v>0</v>
      </c>
      <c r="AD10" s="8"/>
      <c r="AE10" s="117">
        <f>SUM(AE9:AE9)</f>
        <v>0</v>
      </c>
      <c r="AF10" s="8"/>
      <c r="AG10" s="118">
        <f>SUM(AG9:AG9)</f>
        <v>0</v>
      </c>
      <c r="AH10" s="9"/>
      <c r="AI10" s="5"/>
      <c r="AJ10" s="9"/>
    </row>
    <row r="11" spans="1:36" s="10" customFormat="1" ht="55.5" customHeight="1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8"/>
      <c r="N11" s="8"/>
      <c r="O11" s="13"/>
      <c r="P11" s="8"/>
      <c r="Q11" s="13"/>
      <c r="R11" s="8"/>
      <c r="S11" s="8"/>
      <c r="T11" s="13"/>
      <c r="U11" s="8"/>
      <c r="V11" s="8"/>
      <c r="W11" s="13"/>
      <c r="X11" s="8"/>
      <c r="Y11" s="8"/>
      <c r="Z11" s="8"/>
      <c r="AA11" s="8"/>
      <c r="AB11" s="8"/>
      <c r="AC11" s="13"/>
      <c r="AD11" s="8"/>
      <c r="AE11" s="13"/>
      <c r="AF11" s="8"/>
      <c r="AG11" s="13"/>
      <c r="AH11" s="9"/>
      <c r="AJ11" s="9"/>
    </row>
    <row r="12" spans="1:36" s="10" customFormat="1" ht="55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9"/>
      <c r="AI12" s="5"/>
      <c r="AJ12" s="9"/>
    </row>
    <row r="13" spans="1:36" s="12" customFormat="1" ht="29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1"/>
      <c r="AJ13" s="9"/>
    </row>
    <row r="14" spans="1:36" s="13" customFormat="1" ht="30.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11"/>
      <c r="AD14" s="5"/>
      <c r="AE14" s="5"/>
      <c r="AF14" s="5"/>
      <c r="AG14" s="11"/>
    </row>
    <row r="15" spans="1:36" s="5" customFormat="1" ht="29.4">
      <c r="AC15" s="11"/>
      <c r="AG15" s="11"/>
    </row>
    <row r="16" spans="1:36" s="5" customFormat="1" ht="29.4">
      <c r="AC16" s="11"/>
      <c r="AG16" s="14"/>
    </row>
    <row r="17" spans="1:33" s="5" customFormat="1" ht="29.4"/>
    <row r="18" spans="1:33" s="5" customFormat="1" ht="29.4"/>
    <row r="19" spans="1:33" s="5" customFormat="1" ht="29.4"/>
    <row r="20" spans="1:33" s="5" customFormat="1" ht="29.4"/>
    <row r="21" spans="1:33" s="5" customFormat="1" ht="29.4"/>
    <row r="22" spans="1:33" s="5" customFormat="1" ht="29.4"/>
    <row r="23" spans="1:33" s="5" customFormat="1" ht="29.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5" customFormat="1" ht="29.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5" customFormat="1" ht="29.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9"/>
  <sheetViews>
    <sheetView rightToLeft="1" view="pageBreakPreview" zoomScale="90" zoomScaleNormal="100" zoomScaleSheetLayoutView="90" workbookViewId="0">
      <selection activeCell="A19" sqref="A1:S19"/>
    </sheetView>
  </sheetViews>
  <sheetFormatPr defaultColWidth="9.109375" defaultRowHeight="15.6"/>
  <cols>
    <col min="1" max="1" width="23.33203125" style="15" customWidth="1"/>
    <col min="2" max="2" width="0.6640625" style="15" customWidth="1"/>
    <col min="3" max="3" width="27.109375" style="15" bestFit="1" customWidth="1"/>
    <col min="4" max="4" width="0.6640625" style="15" customWidth="1"/>
    <col min="5" max="5" width="9.5546875" style="15" bestFit="1" customWidth="1"/>
    <col min="6" max="6" width="0.6640625" style="15" customWidth="1"/>
    <col min="7" max="7" width="15.88671875" style="15" bestFit="1" customWidth="1"/>
    <col min="8" max="8" width="0.6640625" style="15" customWidth="1"/>
    <col min="9" max="9" width="9.33203125" style="15" customWidth="1"/>
    <col min="10" max="10" width="0.5546875" style="15" customWidth="1"/>
    <col min="11" max="11" width="21.33203125" style="23" customWidth="1"/>
    <col min="12" max="12" width="0.6640625" style="15" customWidth="1"/>
    <col min="13" max="13" width="21.88671875" style="15" customWidth="1"/>
    <col min="14" max="14" width="0.44140625" style="15" customWidth="1"/>
    <col min="15" max="15" width="22.109375" style="15" customWidth="1"/>
    <col min="16" max="16" width="0.44140625" style="15" customWidth="1"/>
    <col min="17" max="17" width="21.109375" style="15" bestFit="1" customWidth="1"/>
    <col min="18" max="18" width="0.5546875" style="15" customWidth="1"/>
    <col min="19" max="19" width="12.109375" style="15" customWidth="1"/>
    <col min="20" max="16384" width="9.109375" style="15"/>
  </cols>
  <sheetData>
    <row r="1" spans="1:19" ht="18.600000000000001">
      <c r="A1" s="215" t="s">
        <v>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8.600000000000001">
      <c r="A2" s="215" t="s">
        <v>47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600000000000001">
      <c r="A3" s="215" t="str">
        <f>' سهام'!A3:W3</f>
        <v>برای ماه منتهی به 1402/07/30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ht="18.600000000000001">
      <c r="A4" s="217" t="s">
        <v>48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</row>
    <row r="5" spans="1:19" ht="18.600000000000001" thickBot="1">
      <c r="A5" s="231"/>
      <c r="B5" s="231"/>
      <c r="C5" s="235"/>
      <c r="D5" s="235"/>
      <c r="E5" s="235"/>
      <c r="F5" s="235"/>
      <c r="G5" s="235"/>
      <c r="H5" s="235"/>
      <c r="I5" s="235"/>
      <c r="J5" s="235"/>
      <c r="K5" s="16"/>
      <c r="L5" s="235"/>
      <c r="M5" s="235"/>
      <c r="N5" s="235"/>
      <c r="O5" s="235"/>
      <c r="P5" s="235"/>
      <c r="Q5" s="235"/>
      <c r="R5" s="235"/>
      <c r="S5" s="235"/>
    </row>
    <row r="6" spans="1:19" ht="18.75" customHeight="1" thickBot="1">
      <c r="A6" s="326"/>
      <c r="B6" s="231"/>
      <c r="C6" s="327" t="s">
        <v>11</v>
      </c>
      <c r="D6" s="327"/>
      <c r="E6" s="327"/>
      <c r="F6" s="327"/>
      <c r="G6" s="327"/>
      <c r="H6" s="327"/>
      <c r="I6" s="327"/>
      <c r="J6" s="328"/>
      <c r="K6" s="17" t="str">
        <f>اوراق!M6</f>
        <v>1402/06/31</v>
      </c>
      <c r="L6" s="221"/>
      <c r="M6" s="329" t="s">
        <v>7</v>
      </c>
      <c r="N6" s="329"/>
      <c r="O6" s="329"/>
      <c r="P6" s="231"/>
      <c r="Q6" s="327" t="str">
        <f>اوراق!Y6</f>
        <v>1402/07/30</v>
      </c>
      <c r="R6" s="327"/>
      <c r="S6" s="327"/>
    </row>
    <row r="7" spans="1:19" ht="24" customHeight="1">
      <c r="A7" s="330" t="s">
        <v>8</v>
      </c>
      <c r="B7" s="331"/>
      <c r="C7" s="332" t="s">
        <v>9</v>
      </c>
      <c r="D7" s="331"/>
      <c r="E7" s="332" t="s">
        <v>10</v>
      </c>
      <c r="F7" s="331"/>
      <c r="G7" s="332" t="s">
        <v>33</v>
      </c>
      <c r="H7" s="331"/>
      <c r="I7" s="332" t="s">
        <v>78</v>
      </c>
      <c r="J7" s="330"/>
      <c r="K7" s="204" t="s">
        <v>6</v>
      </c>
      <c r="L7" s="331"/>
      <c r="M7" s="333" t="s">
        <v>35</v>
      </c>
      <c r="N7" s="334"/>
      <c r="O7" s="333" t="s">
        <v>36</v>
      </c>
      <c r="P7" s="231"/>
      <c r="Q7" s="335" t="s">
        <v>6</v>
      </c>
      <c r="R7" s="330"/>
      <c r="S7" s="336" t="s">
        <v>22</v>
      </c>
    </row>
    <row r="8" spans="1:19" ht="18.600000000000001" thickBot="1">
      <c r="A8" s="337"/>
      <c r="B8" s="331"/>
      <c r="C8" s="338"/>
      <c r="D8" s="339"/>
      <c r="E8" s="338"/>
      <c r="F8" s="339"/>
      <c r="G8" s="338"/>
      <c r="H8" s="339"/>
      <c r="I8" s="338"/>
      <c r="J8" s="330"/>
      <c r="K8" s="205"/>
      <c r="L8" s="331"/>
      <c r="M8" s="340"/>
      <c r="N8" s="231"/>
      <c r="O8" s="340"/>
      <c r="P8" s="231"/>
      <c r="Q8" s="341"/>
      <c r="R8" s="330"/>
      <c r="S8" s="338"/>
    </row>
    <row r="9" spans="1:19" ht="18">
      <c r="A9" s="342" t="s">
        <v>238</v>
      </c>
      <c r="B9" s="331"/>
      <c r="C9" s="309" t="s">
        <v>239</v>
      </c>
      <c r="D9" s="331"/>
      <c r="E9" s="324" t="s">
        <v>80</v>
      </c>
      <c r="F9" s="331"/>
      <c r="G9" s="309" t="s">
        <v>81</v>
      </c>
      <c r="H9" s="331"/>
      <c r="I9" s="309" t="s">
        <v>81</v>
      </c>
      <c r="J9" s="342"/>
      <c r="K9" s="76">
        <v>396495</v>
      </c>
      <c r="L9" s="331"/>
      <c r="M9" s="60">
        <v>1677</v>
      </c>
      <c r="N9" s="64"/>
      <c r="O9" s="60">
        <v>0</v>
      </c>
      <c r="P9" s="30"/>
      <c r="Q9" s="76">
        <f>K9+M9-O9</f>
        <v>398172</v>
      </c>
      <c r="R9" s="342"/>
      <c r="S9" s="63">
        <f>Q9/درآمدها!$J$5</f>
        <v>3.4946568522026084E-8</v>
      </c>
    </row>
    <row r="10" spans="1:19" ht="18">
      <c r="A10" s="342" t="s">
        <v>241</v>
      </c>
      <c r="B10" s="331"/>
      <c r="C10" s="309" t="s">
        <v>242</v>
      </c>
      <c r="D10" s="331"/>
      <c r="E10" s="324" t="s">
        <v>80</v>
      </c>
      <c r="F10" s="331"/>
      <c r="G10" s="309" t="s">
        <v>81</v>
      </c>
      <c r="H10" s="331"/>
      <c r="I10" s="309" t="s">
        <v>81</v>
      </c>
      <c r="J10" s="342"/>
      <c r="K10" s="76">
        <v>993025</v>
      </c>
      <c r="L10" s="331"/>
      <c r="M10" s="60">
        <v>4217</v>
      </c>
      <c r="N10" s="64"/>
      <c r="O10" s="60">
        <v>0</v>
      </c>
      <c r="P10" s="30"/>
      <c r="Q10" s="76">
        <f>K10+M10-O10</f>
        <v>997242</v>
      </c>
      <c r="R10" s="342"/>
      <c r="S10" s="63">
        <f>Q10/درآمدها!$J$5</f>
        <v>8.7525456049250914E-8</v>
      </c>
    </row>
    <row r="11" spans="1:19" s="4" customFormat="1" ht="18.600000000000001" thickBot="1">
      <c r="A11" s="324" t="s">
        <v>215</v>
      </c>
      <c r="B11" s="231"/>
      <c r="C11" s="239" t="s">
        <v>216</v>
      </c>
      <c r="D11" s="231"/>
      <c r="E11" s="324" t="s">
        <v>80</v>
      </c>
      <c r="F11" s="231"/>
      <c r="G11" s="239" t="s">
        <v>81</v>
      </c>
      <c r="H11" s="231"/>
      <c r="I11" s="19" t="s">
        <v>81</v>
      </c>
      <c r="J11" s="20"/>
      <c r="K11" s="20">
        <v>420218626729</v>
      </c>
      <c r="L11" s="20"/>
      <c r="M11" s="60">
        <v>261282131314</v>
      </c>
      <c r="N11" s="20"/>
      <c r="O11" s="60">
        <v>598410863927</v>
      </c>
      <c r="P11" s="20"/>
      <c r="Q11" s="76">
        <f>K11+M11-O11</f>
        <v>83089894116</v>
      </c>
      <c r="R11" s="231"/>
      <c r="S11" s="63">
        <f>Q11/درآمدها!$J$5</f>
        <v>7.2925938494235809E-3</v>
      </c>
    </row>
    <row r="12" spans="1:19" s="4" customFormat="1" ht="18.600000000000001" thickBot="1">
      <c r="A12" s="342"/>
      <c r="B12" s="331"/>
      <c r="C12" s="331"/>
      <c r="D12" s="331"/>
      <c r="E12" s="331"/>
      <c r="F12" s="331"/>
      <c r="G12" s="331"/>
      <c r="H12" s="331"/>
      <c r="I12" s="331"/>
      <c r="J12" s="342"/>
      <c r="K12" s="140">
        <f>SUM(K9:K11)</f>
        <v>420220016249</v>
      </c>
      <c r="L12" s="231"/>
      <c r="M12" s="140">
        <f>SUM(M9:M11)</f>
        <v>261282137208</v>
      </c>
      <c r="N12" s="231"/>
      <c r="O12" s="140">
        <f>SUM(O9:O11)</f>
        <v>598410863927</v>
      </c>
      <c r="P12" s="231"/>
      <c r="Q12" s="140">
        <f>SUM(Q9:Q11)</f>
        <v>83091289530</v>
      </c>
      <c r="R12" s="231"/>
      <c r="S12" s="22">
        <f>SUM(S9:S11)</f>
        <v>7.2927163214481523E-3</v>
      </c>
    </row>
    <row r="13" spans="1:19" s="4" customFormat="1" ht="18.600000000000001" thickTop="1">
      <c r="A13" s="343"/>
      <c r="B13" s="343"/>
      <c r="C13" s="343"/>
      <c r="D13" s="343"/>
      <c r="E13" s="343"/>
      <c r="F13" s="343"/>
      <c r="G13" s="343"/>
      <c r="H13" s="343"/>
      <c r="I13" s="343"/>
      <c r="J13" s="343"/>
      <c r="K13" s="23"/>
      <c r="L13" s="231"/>
      <c r="M13" s="343"/>
      <c r="N13" s="231"/>
      <c r="O13" s="343"/>
      <c r="P13" s="231"/>
      <c r="Q13" s="343"/>
      <c r="R13" s="231"/>
      <c r="S13" s="343"/>
    </row>
    <row r="14" spans="1:19" s="4" customFormat="1" ht="24" customHeight="1">
      <c r="A14" s="343"/>
      <c r="B14" s="343"/>
      <c r="C14" s="343"/>
      <c r="D14" s="343"/>
      <c r="E14" s="343"/>
      <c r="F14" s="343"/>
      <c r="G14" s="343"/>
      <c r="H14" s="343"/>
      <c r="I14" s="343"/>
      <c r="J14" s="343"/>
      <c r="K14" s="23"/>
      <c r="L14" s="231"/>
      <c r="M14" s="343"/>
      <c r="N14" s="231"/>
      <c r="O14" s="343"/>
      <c r="P14" s="231"/>
      <c r="Q14" s="343"/>
      <c r="R14" s="231"/>
      <c r="S14" s="343"/>
    </row>
    <row r="15" spans="1:19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L15" s="343"/>
      <c r="M15" s="343"/>
      <c r="N15" s="343"/>
      <c r="O15" s="343"/>
      <c r="P15" s="343"/>
      <c r="Q15" s="343"/>
      <c r="R15" s="343"/>
      <c r="S15" s="343"/>
    </row>
    <row r="16" spans="1:19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L16" s="343"/>
      <c r="M16" s="344"/>
      <c r="N16" s="343"/>
      <c r="O16" s="344"/>
      <c r="P16" s="343"/>
      <c r="Q16" s="344"/>
      <c r="R16" s="343"/>
      <c r="S16" s="343"/>
    </row>
    <row r="17" spans="1:19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5"/>
      <c r="L17" s="343"/>
      <c r="M17" s="345"/>
      <c r="N17" s="343"/>
      <c r="O17" s="345"/>
      <c r="P17" s="343"/>
      <c r="Q17" s="345"/>
      <c r="R17" s="343"/>
      <c r="S17" s="343"/>
    </row>
    <row r="18" spans="1:19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L18" s="343"/>
      <c r="M18" s="343"/>
      <c r="N18" s="343"/>
      <c r="O18" s="343"/>
      <c r="P18" s="343"/>
      <c r="Q18" s="343"/>
      <c r="R18" s="343"/>
      <c r="S18" s="343"/>
    </row>
    <row r="19" spans="1:19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L19" s="343"/>
      <c r="M19" s="343"/>
      <c r="N19" s="343"/>
      <c r="O19" s="343"/>
      <c r="P19" s="343"/>
      <c r="Q19" s="343"/>
      <c r="R19" s="343"/>
      <c r="S19" s="343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  <mergeCell ref="C6:I6"/>
    <mergeCell ref="M6:O6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E19" sqref="E19"/>
    </sheetView>
  </sheetViews>
  <sheetFormatPr defaultColWidth="9.109375" defaultRowHeight="16.8"/>
  <cols>
    <col min="1" max="1" width="60.109375" style="129" customWidth="1"/>
    <col min="2" max="2" width="1" style="129" customWidth="1"/>
    <col min="3" max="3" width="9.109375" style="31"/>
    <col min="4" max="4" width="1.109375" style="31" customWidth="1"/>
    <col min="5" max="5" width="25.33203125" style="37" bestFit="1" customWidth="1"/>
    <col min="6" max="6" width="1" style="31" customWidth="1"/>
    <col min="7" max="7" width="19.6640625" style="31" customWidth="1"/>
    <col min="8" max="8" width="0.44140625" style="31" customWidth="1"/>
    <col min="9" max="9" width="24.5546875" style="31" customWidth="1"/>
    <col min="10" max="10" width="25.5546875" style="84" bestFit="1" customWidth="1"/>
    <col min="11" max="11" width="24" style="84" bestFit="1" customWidth="1"/>
    <col min="12" max="12" width="17.33203125" style="31" bestFit="1" customWidth="1"/>
    <col min="13" max="13" width="14.88671875" style="31" bestFit="1" customWidth="1"/>
    <col min="14" max="16384" width="9.109375" style="31"/>
  </cols>
  <sheetData>
    <row r="1" spans="1:11" ht="20.399999999999999">
      <c r="A1" s="203" t="s">
        <v>84</v>
      </c>
      <c r="B1" s="203"/>
      <c r="C1" s="203"/>
      <c r="D1" s="203"/>
      <c r="E1" s="203"/>
      <c r="F1" s="203"/>
      <c r="G1" s="203"/>
      <c r="H1" s="203"/>
      <c r="I1" s="203"/>
      <c r="J1" s="78"/>
      <c r="K1" s="78"/>
    </row>
    <row r="2" spans="1:11" ht="20.399999999999999">
      <c r="A2" s="203" t="s">
        <v>47</v>
      </c>
      <c r="B2" s="203"/>
      <c r="C2" s="203"/>
      <c r="D2" s="203"/>
      <c r="E2" s="203"/>
      <c r="F2" s="203"/>
      <c r="G2" s="203"/>
      <c r="H2" s="203"/>
      <c r="I2" s="203"/>
      <c r="J2" s="79"/>
      <c r="K2" s="78"/>
    </row>
    <row r="3" spans="1:11" ht="21" thickBot="1">
      <c r="A3" s="203" t="str">
        <f>سپرده!A3</f>
        <v>برای ماه منتهی به 1402/07/30</v>
      </c>
      <c r="B3" s="203"/>
      <c r="C3" s="203"/>
      <c r="D3" s="203"/>
      <c r="E3" s="203"/>
      <c r="F3" s="203"/>
      <c r="G3" s="203"/>
      <c r="H3" s="203"/>
      <c r="I3" s="203"/>
      <c r="J3" s="78"/>
      <c r="K3" s="78"/>
    </row>
    <row r="4" spans="1:11" ht="21" thickBot="1">
      <c r="A4" s="119" t="s">
        <v>27</v>
      </c>
      <c r="B4" s="121"/>
      <c r="C4" s="121"/>
      <c r="D4" s="121"/>
      <c r="E4" s="121"/>
      <c r="F4" s="121"/>
      <c r="G4" s="121"/>
      <c r="H4" s="121"/>
      <c r="I4" s="121"/>
      <c r="J4" s="7">
        <v>-887540431557</v>
      </c>
      <c r="K4" s="80" t="s">
        <v>79</v>
      </c>
    </row>
    <row r="5" spans="1:11" ht="21.75" customHeight="1" thickBot="1">
      <c r="A5" s="119"/>
      <c r="B5" s="119"/>
      <c r="C5" s="119"/>
      <c r="D5" s="119"/>
      <c r="E5" s="202" t="str">
        <f>اوراق!Y6</f>
        <v>1402/07/30</v>
      </c>
      <c r="F5" s="202"/>
      <c r="G5" s="202"/>
      <c r="H5" s="202"/>
      <c r="I5" s="202"/>
      <c r="J5" s="7">
        <v>11393736691173</v>
      </c>
      <c r="K5" s="80" t="s">
        <v>333</v>
      </c>
    </row>
    <row r="6" spans="1:11" ht="21.75" customHeight="1" thickBot="1">
      <c r="A6" s="120" t="s">
        <v>37</v>
      </c>
      <c r="B6" s="122"/>
      <c r="C6" s="123" t="s">
        <v>38</v>
      </c>
      <c r="D6" s="18"/>
      <c r="E6" s="81" t="s">
        <v>6</v>
      </c>
      <c r="F6" s="18"/>
      <c r="G6" s="123" t="s">
        <v>19</v>
      </c>
      <c r="H6" s="18"/>
      <c r="I6" s="123" t="s">
        <v>77</v>
      </c>
      <c r="J6" s="82"/>
      <c r="K6" s="82"/>
    </row>
    <row r="7" spans="1:11" ht="21" customHeight="1">
      <c r="A7" s="124" t="s">
        <v>43</v>
      </c>
      <c r="B7" s="124"/>
      <c r="C7" s="125" t="s">
        <v>49</v>
      </c>
      <c r="D7" s="121"/>
      <c r="E7" s="91">
        <f>'درآمد سرمایه گذاری در سهام '!R244</f>
        <v>-927617504065</v>
      </c>
      <c r="F7" s="121"/>
      <c r="G7" s="66">
        <f>E7/$E$11</f>
        <v>1.0242134177181519</v>
      </c>
      <c r="H7" s="126"/>
      <c r="I7" s="66">
        <f>E7/$J$5</f>
        <v>-8.1414686788720284E-2</v>
      </c>
      <c r="J7" s="82"/>
      <c r="K7" s="93"/>
    </row>
    <row r="8" spans="1:11" ht="18.75" customHeight="1">
      <c r="A8" s="124" t="s">
        <v>44</v>
      </c>
      <c r="B8" s="124"/>
      <c r="C8" s="125" t="s">
        <v>50</v>
      </c>
      <c r="D8" s="121"/>
      <c r="E8" s="55">
        <f>'درآمد سرمایه گذاری در اوراق بها'!Q11</f>
        <v>0</v>
      </c>
      <c r="F8" s="121"/>
      <c r="G8" s="66">
        <f t="shared" ref="G8:G10" si="0">E8/$E$11</f>
        <v>0</v>
      </c>
      <c r="H8" s="127"/>
      <c r="I8" s="66">
        <f t="shared" ref="I8:I10" si="1">E8/$J$5</f>
        <v>0</v>
      </c>
      <c r="J8" s="82"/>
      <c r="K8" s="31"/>
    </row>
    <row r="9" spans="1:11" ht="18.75" customHeight="1">
      <c r="A9" s="124" t="s">
        <v>45</v>
      </c>
      <c r="B9" s="124"/>
      <c r="C9" s="125" t="s">
        <v>51</v>
      </c>
      <c r="D9" s="121"/>
      <c r="E9" s="55">
        <f>'درآمد سپرده بانکی'!I11</f>
        <v>354616119</v>
      </c>
      <c r="F9" s="121"/>
      <c r="G9" s="66">
        <f t="shared" si="0"/>
        <v>-3.9154348169079668E-4</v>
      </c>
      <c r="H9" s="127"/>
      <c r="I9" s="66">
        <f t="shared" si="1"/>
        <v>3.1123776914620962E-5</v>
      </c>
      <c r="J9" s="82"/>
      <c r="K9" s="32"/>
    </row>
    <row r="10" spans="1:11" ht="19.5" customHeight="1" thickBot="1">
      <c r="A10" s="124" t="s">
        <v>32</v>
      </c>
      <c r="B10" s="124"/>
      <c r="C10" s="125" t="s">
        <v>52</v>
      </c>
      <c r="D10" s="121"/>
      <c r="E10" s="83">
        <f>'سایر درآمدها'!E11</f>
        <v>21575178707</v>
      </c>
      <c r="F10" s="121"/>
      <c r="G10" s="66">
        <f t="shared" si="0"/>
        <v>-2.3821874236461094E-2</v>
      </c>
      <c r="H10" s="127"/>
      <c r="I10" s="66">
        <f t="shared" si="1"/>
        <v>1.8935999042100742E-3</v>
      </c>
      <c r="J10" s="82"/>
      <c r="K10" s="32"/>
    </row>
    <row r="11" spans="1:11" ht="19.5" customHeight="1" thickBot="1">
      <c r="A11" s="124"/>
      <c r="B11" s="128"/>
      <c r="C11" s="4"/>
      <c r="D11" s="4"/>
      <c r="E11" s="92">
        <f>SUM(E7:E10)</f>
        <v>-905687709239</v>
      </c>
      <c r="F11" s="4"/>
      <c r="G11" s="67">
        <f>SUM(G7:G10)</f>
        <v>1</v>
      </c>
      <c r="H11" s="126"/>
      <c r="I11" s="87">
        <f>SUM(I7:I10)</f>
        <v>-7.9489963107595582E-2</v>
      </c>
      <c r="J11" s="82"/>
      <c r="K11" s="82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6"/>
  <sheetViews>
    <sheetView rightToLeft="1" view="pageBreakPreview" zoomScale="80" zoomScaleNormal="100" zoomScaleSheetLayoutView="80" workbookViewId="0">
      <selection activeCell="A16" sqref="A1:Q16"/>
    </sheetView>
  </sheetViews>
  <sheetFormatPr defaultColWidth="9.109375" defaultRowHeight="21"/>
  <cols>
    <col min="1" max="1" width="50.88671875" style="4" customWidth="1"/>
    <col min="2" max="2" width="0.88671875" style="4" customWidth="1"/>
    <col min="3" max="3" width="14" style="4" bestFit="1" customWidth="1"/>
    <col min="4" max="4" width="1.33203125" style="4" customWidth="1"/>
    <col min="5" max="5" width="12.44140625" style="4" customWidth="1"/>
    <col min="6" max="6" width="1" style="4" customWidth="1"/>
    <col min="7" max="7" width="25" style="30" bestFit="1" customWidth="1"/>
    <col min="8" max="8" width="0.88671875" style="30" customWidth="1"/>
    <col min="9" max="9" width="25" style="30" bestFit="1" customWidth="1"/>
    <col min="10" max="10" width="0.6640625" style="30" customWidth="1"/>
    <col min="11" max="11" width="23.109375" style="30" bestFit="1" customWidth="1"/>
    <col min="12" max="12" width="0.6640625" style="30" customWidth="1"/>
    <col min="13" max="13" width="23.109375" style="30" bestFit="1" customWidth="1"/>
    <col min="14" max="14" width="0.5546875" style="30" customWidth="1"/>
    <col min="15" max="15" width="17" style="30" bestFit="1" customWidth="1"/>
    <col min="16" max="16" width="0.5546875" style="30" customWidth="1"/>
    <col min="17" max="17" width="23.109375" style="30" bestFit="1" customWidth="1"/>
    <col min="18" max="18" width="21.33203125" style="4" bestFit="1" customWidth="1"/>
    <col min="19" max="19" width="17.88671875" style="25" bestFit="1" customWidth="1"/>
    <col min="20" max="20" width="9.109375" style="25"/>
    <col min="21" max="16384" width="9.109375" style="4"/>
  </cols>
  <sheetData>
    <row r="1" spans="1:20" ht="25.2">
      <c r="A1" s="316" t="s">
        <v>84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1:20" ht="25.2">
      <c r="A2" s="316" t="s">
        <v>53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20" ht="25.2">
      <c r="A3" s="316" t="str">
        <f>' سهام'!A3:W3</f>
        <v>برای ماه منتهی به 1402/07/30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</row>
    <row r="4" spans="1:20" ht="25.2">
      <c r="A4" s="255" t="s">
        <v>59</v>
      </c>
      <c r="B4" s="255"/>
      <c r="C4" s="255"/>
      <c r="D4" s="255"/>
      <c r="E4" s="255"/>
      <c r="F4" s="255"/>
      <c r="G4" s="255"/>
      <c r="H4" s="26"/>
      <c r="I4" s="27"/>
      <c r="J4" s="27"/>
      <c r="K4" s="27"/>
      <c r="L4" s="27"/>
      <c r="M4" s="27"/>
      <c r="N4" s="27"/>
      <c r="O4" s="27"/>
      <c r="P4" s="27"/>
      <c r="Q4" s="27"/>
    </row>
    <row r="5" spans="1:20" ht="24.75" customHeight="1" thickBot="1">
      <c r="A5" s="317"/>
      <c r="B5" s="318"/>
      <c r="C5" s="318"/>
      <c r="D5" s="318"/>
      <c r="E5" s="318"/>
      <c r="F5" s="319"/>
      <c r="G5" s="206" t="s">
        <v>379</v>
      </c>
      <c r="H5" s="206"/>
      <c r="I5" s="206"/>
      <c r="J5" s="206"/>
      <c r="K5" s="206"/>
      <c r="L5" s="27"/>
      <c r="M5" s="206" t="s">
        <v>380</v>
      </c>
      <c r="N5" s="206"/>
      <c r="O5" s="206"/>
      <c r="P5" s="206"/>
      <c r="Q5" s="206"/>
    </row>
    <row r="6" spans="1:20" ht="46.5" customHeight="1" thickBot="1">
      <c r="A6" s="280" t="s">
        <v>37</v>
      </c>
      <c r="B6" s="273"/>
      <c r="C6" s="320" t="s">
        <v>23</v>
      </c>
      <c r="D6" s="273"/>
      <c r="E6" s="320" t="s">
        <v>34</v>
      </c>
      <c r="F6" s="273"/>
      <c r="G6" s="28" t="s">
        <v>54</v>
      </c>
      <c r="H6" s="77"/>
      <c r="I6" s="28" t="s">
        <v>39</v>
      </c>
      <c r="J6" s="77"/>
      <c r="K6" s="28" t="s">
        <v>40</v>
      </c>
      <c r="L6" s="27"/>
      <c r="M6" s="28" t="s">
        <v>54</v>
      </c>
      <c r="N6" s="77"/>
      <c r="O6" s="28" t="s">
        <v>39</v>
      </c>
      <c r="P6" s="77"/>
      <c r="Q6" s="28" t="s">
        <v>40</v>
      </c>
    </row>
    <row r="7" spans="1:20" ht="24.6">
      <c r="A7" s="280" t="s">
        <v>215</v>
      </c>
      <c r="B7" s="273"/>
      <c r="C7" s="321" t="s">
        <v>81</v>
      </c>
      <c r="D7" s="273"/>
      <c r="E7" s="48" t="s">
        <v>81</v>
      </c>
      <c r="F7" s="273"/>
      <c r="G7" s="24">
        <v>46119689</v>
      </c>
      <c r="H7" s="24"/>
      <c r="I7" s="24">
        <v>0</v>
      </c>
      <c r="J7" s="24"/>
      <c r="K7" s="24">
        <f>G7+I7</f>
        <v>46119689</v>
      </c>
      <c r="L7" s="24"/>
      <c r="M7" s="24">
        <v>354592692</v>
      </c>
      <c r="N7" s="24"/>
      <c r="O7" s="24">
        <v>0</v>
      </c>
      <c r="P7" s="24"/>
      <c r="Q7" s="24">
        <f>O7+M7</f>
        <v>354592692</v>
      </c>
    </row>
    <row r="8" spans="1:20" ht="24.6">
      <c r="A8" s="280" t="s">
        <v>241</v>
      </c>
      <c r="B8" s="273"/>
      <c r="C8" s="321"/>
      <c r="D8" s="273"/>
      <c r="E8" s="48"/>
      <c r="F8" s="273"/>
      <c r="G8" s="24">
        <v>4217</v>
      </c>
      <c r="H8" s="24"/>
      <c r="I8" s="24">
        <v>0</v>
      </c>
      <c r="J8" s="24"/>
      <c r="K8" s="24">
        <f t="shared" ref="K8:K9" si="0">G8+I8</f>
        <v>4217</v>
      </c>
      <c r="L8" s="24"/>
      <c r="M8" s="24">
        <v>16761</v>
      </c>
      <c r="N8" s="24"/>
      <c r="O8" s="24">
        <v>0</v>
      </c>
      <c r="P8" s="24"/>
      <c r="Q8" s="24">
        <f t="shared" ref="Q8:Q9" si="1">O8+M8</f>
        <v>16761</v>
      </c>
    </row>
    <row r="9" spans="1:20" s="3" customFormat="1">
      <c r="A9" s="322" t="s">
        <v>238</v>
      </c>
      <c r="B9" s="323"/>
      <c r="C9" s="321" t="s">
        <v>81</v>
      </c>
      <c r="D9" s="234"/>
      <c r="E9" s="48" t="s">
        <v>81</v>
      </c>
      <c r="F9" s="234"/>
      <c r="G9" s="24">
        <v>1677</v>
      </c>
      <c r="H9" s="24"/>
      <c r="I9" s="24">
        <v>0</v>
      </c>
      <c r="J9" s="24"/>
      <c r="K9" s="24">
        <f t="shared" si="0"/>
        <v>1677</v>
      </c>
      <c r="L9" s="24"/>
      <c r="M9" s="24">
        <v>6666</v>
      </c>
      <c r="N9" s="24"/>
      <c r="O9" s="24">
        <v>0</v>
      </c>
      <c r="P9" s="24"/>
      <c r="Q9" s="24">
        <f t="shared" si="1"/>
        <v>6666</v>
      </c>
      <c r="S9" s="25"/>
      <c r="T9" s="25"/>
    </row>
    <row r="10" spans="1:20" s="3" customFormat="1" ht="25.2" thickBot="1">
      <c r="A10" s="324"/>
      <c r="B10" s="319"/>
      <c r="C10" s="319"/>
      <c r="D10" s="319"/>
      <c r="E10" s="319"/>
      <c r="F10" s="319"/>
      <c r="G10" s="141">
        <f>SUM(G7:G9)</f>
        <v>46125583</v>
      </c>
      <c r="H10" s="325"/>
      <c r="I10" s="141">
        <f>SUM(I7:I9)</f>
        <v>0</v>
      </c>
      <c r="J10" s="325"/>
      <c r="K10" s="141">
        <f>SUM(K7:K9)</f>
        <v>46125583</v>
      </c>
      <c r="L10" s="325"/>
      <c r="M10" s="141">
        <f>SUM(M7:M9)</f>
        <v>354616119</v>
      </c>
      <c r="N10" s="325"/>
      <c r="O10" s="141">
        <f>SUM(O7:O9)</f>
        <v>0</v>
      </c>
      <c r="P10" s="97" t="e">
        <f>SUM(#REF!)</f>
        <v>#REF!</v>
      </c>
      <c r="Q10" s="141">
        <f>SUM(Q7:Q9)</f>
        <v>354616119</v>
      </c>
      <c r="S10" s="25"/>
      <c r="T10" s="25"/>
    </row>
    <row r="11" spans="1:20" s="3" customFormat="1" ht="21.6" thickTop="1">
      <c r="A11" s="231"/>
      <c r="B11" s="231"/>
      <c r="C11" s="231"/>
      <c r="D11" s="231"/>
      <c r="E11" s="231"/>
      <c r="F11" s="231"/>
      <c r="G11" s="30"/>
      <c r="H11" s="234"/>
      <c r="I11" s="30"/>
      <c r="J11" s="234"/>
      <c r="K11" s="30"/>
      <c r="L11" s="234"/>
      <c r="M11" s="30"/>
      <c r="N11" s="234"/>
      <c r="O11" s="30"/>
      <c r="P11" s="30"/>
      <c r="Q11" s="30"/>
      <c r="R11" s="25"/>
      <c r="S11" s="25"/>
      <c r="T11" s="25"/>
    </row>
    <row r="12" spans="1:20" s="3" customFormat="1">
      <c r="A12" s="231"/>
      <c r="B12" s="231"/>
      <c r="C12" s="231"/>
      <c r="D12" s="231"/>
      <c r="E12" s="231"/>
      <c r="F12" s="231"/>
      <c r="G12" s="30"/>
      <c r="H12" s="234"/>
      <c r="I12" s="30"/>
      <c r="J12" s="234"/>
      <c r="K12" s="30"/>
      <c r="L12" s="234"/>
      <c r="M12" s="30"/>
      <c r="N12" s="234"/>
      <c r="O12" s="30"/>
      <c r="P12" s="30"/>
      <c r="Q12" s="30"/>
      <c r="S12" s="25"/>
      <c r="T12" s="25"/>
    </row>
    <row r="13" spans="1:20">
      <c r="A13" s="231"/>
      <c r="B13" s="231"/>
      <c r="C13" s="231"/>
      <c r="D13" s="231"/>
      <c r="E13" s="231"/>
      <c r="F13" s="231"/>
    </row>
    <row r="14" spans="1:20" hidden="1">
      <c r="A14" s="231"/>
      <c r="B14" s="231"/>
      <c r="C14" s="231"/>
      <c r="D14" s="231"/>
      <c r="E14" s="231"/>
      <c r="F14" s="231"/>
    </row>
    <row r="15" spans="1:20">
      <c r="A15" s="231"/>
      <c r="B15" s="231"/>
      <c r="C15" s="231"/>
      <c r="D15" s="231"/>
      <c r="E15" s="231"/>
      <c r="F15" s="231"/>
    </row>
    <row r="16" spans="1:20">
      <c r="A16" s="231"/>
      <c r="B16" s="231"/>
      <c r="C16" s="231"/>
      <c r="D16" s="231"/>
      <c r="E16" s="231"/>
      <c r="F16" s="231"/>
    </row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4"/>
  <sheetViews>
    <sheetView rightToLeft="1" view="pageBreakPreview" topLeftCell="A86" zoomScale="80" zoomScaleNormal="100" zoomScaleSheetLayoutView="80" workbookViewId="0">
      <selection activeCell="A100" sqref="A1:S100"/>
    </sheetView>
  </sheetViews>
  <sheetFormatPr defaultColWidth="9.109375" defaultRowHeight="16.2"/>
  <cols>
    <col min="1" max="1" width="27.44140625" style="31" customWidth="1"/>
    <col min="2" max="2" width="0.5546875" style="31" customWidth="1"/>
    <col min="3" max="3" width="11.33203125" style="31" customWidth="1"/>
    <col min="4" max="4" width="0.88671875" style="31" customWidth="1"/>
    <col min="5" max="5" width="16" style="93" customWidth="1"/>
    <col min="6" max="6" width="0.6640625" style="31" customWidth="1"/>
    <col min="7" max="7" width="9.44140625" style="31" bestFit="1" customWidth="1"/>
    <col min="8" max="8" width="0.5546875" style="31" customWidth="1"/>
    <col min="9" max="9" width="15.88671875" style="31" bestFit="1" customWidth="1"/>
    <col min="10" max="10" width="1" style="31" customWidth="1"/>
    <col min="11" max="11" width="13.5546875" style="31" customWidth="1"/>
    <col min="12" max="12" width="1.109375" style="31" customWidth="1"/>
    <col min="13" max="13" width="15.44140625" style="31" customWidth="1"/>
    <col min="14" max="14" width="1" style="31" customWidth="1"/>
    <col min="15" max="15" width="18.88671875" style="31" bestFit="1" customWidth="1"/>
    <col min="16" max="16" width="1.109375" style="31" customWidth="1"/>
    <col min="17" max="17" width="16.33203125" style="136" bestFit="1" customWidth="1"/>
    <col min="18" max="18" width="1.109375" style="31" customWidth="1"/>
    <col min="19" max="19" width="16.6640625" style="31" bestFit="1" customWidth="1"/>
    <col min="20" max="20" width="12" style="31" bestFit="1" customWidth="1"/>
    <col min="21" max="21" width="5" style="31" bestFit="1" customWidth="1"/>
    <col min="22" max="16384" width="9.109375" style="31"/>
  </cols>
  <sheetData>
    <row r="1" spans="1:21" ht="21.6">
      <c r="A1" s="233" t="s">
        <v>84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</row>
    <row r="2" spans="1:21" ht="21.6">
      <c r="A2" s="233" t="s">
        <v>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</row>
    <row r="3" spans="1:21" ht="21.6">
      <c r="A3" s="233" t="str">
        <f>روکش!B26</f>
        <v>منتهی به 1402/07/30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</row>
    <row r="4" spans="1:21" ht="21.6">
      <c r="A4" s="301" t="s">
        <v>70</v>
      </c>
      <c r="B4" s="301"/>
      <c r="C4" s="301"/>
      <c r="D4" s="301"/>
      <c r="E4" s="301"/>
      <c r="F4" s="301"/>
      <c r="G4" s="301"/>
      <c r="H4" s="301"/>
      <c r="I4" s="207"/>
      <c r="J4" s="207"/>
      <c r="K4" s="207"/>
      <c r="L4" s="207"/>
      <c r="M4" s="207"/>
      <c r="N4" s="207"/>
      <c r="O4" s="207"/>
      <c r="P4" s="207"/>
      <c r="Q4" s="301"/>
      <c r="R4" s="301"/>
      <c r="S4" s="301"/>
    </row>
    <row r="5" spans="1:21">
      <c r="A5" s="229"/>
      <c r="B5" s="229"/>
      <c r="C5" s="229"/>
      <c r="D5" s="229"/>
      <c r="E5" s="302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21" ht="18.600000000000001">
      <c r="A6" s="229"/>
      <c r="B6" s="229"/>
      <c r="C6" s="303" t="s">
        <v>71</v>
      </c>
      <c r="D6" s="304"/>
      <c r="E6" s="304"/>
      <c r="F6" s="304"/>
      <c r="G6" s="304"/>
      <c r="H6" s="229"/>
      <c r="I6" s="303" t="s">
        <v>381</v>
      </c>
      <c r="J6" s="304"/>
      <c r="K6" s="304"/>
      <c r="L6" s="304"/>
      <c r="M6" s="304"/>
      <c r="N6" s="229"/>
      <c r="O6" s="303" t="s">
        <v>380</v>
      </c>
      <c r="P6" s="304"/>
      <c r="Q6" s="304"/>
      <c r="R6" s="304"/>
      <c r="S6" s="304"/>
    </row>
    <row r="7" spans="1:21" ht="55.8">
      <c r="A7" s="305" t="s">
        <v>72</v>
      </c>
      <c r="B7" s="229"/>
      <c r="C7" s="306" t="s">
        <v>249</v>
      </c>
      <c r="D7" s="229"/>
      <c r="E7" s="307" t="s">
        <v>250</v>
      </c>
      <c r="F7" s="229"/>
      <c r="G7" s="306" t="s">
        <v>73</v>
      </c>
      <c r="H7" s="229"/>
      <c r="I7" s="306" t="s">
        <v>74</v>
      </c>
      <c r="J7" s="229"/>
      <c r="K7" s="306" t="s">
        <v>75</v>
      </c>
      <c r="L7" s="229"/>
      <c r="M7" s="306" t="s">
        <v>76</v>
      </c>
      <c r="N7" s="229"/>
      <c r="O7" s="306" t="s">
        <v>74</v>
      </c>
      <c r="P7" s="229"/>
      <c r="Q7" s="306" t="s">
        <v>75</v>
      </c>
      <c r="R7" s="229"/>
      <c r="S7" s="306" t="s">
        <v>76</v>
      </c>
    </row>
    <row r="8" spans="1:21" ht="21">
      <c r="A8" s="285" t="s">
        <v>270</v>
      </c>
      <c r="B8" s="308"/>
      <c r="C8" s="309" t="s">
        <v>312</v>
      </c>
      <c r="D8" s="310">
        <v>6436755</v>
      </c>
      <c r="E8" s="311">
        <v>305089</v>
      </c>
      <c r="F8" s="310"/>
      <c r="G8" s="53">
        <v>120</v>
      </c>
      <c r="H8" s="310"/>
      <c r="I8" s="20">
        <v>0</v>
      </c>
      <c r="J8" s="20"/>
      <c r="K8" s="20">
        <v>0</v>
      </c>
      <c r="L8" s="20"/>
      <c r="M8" s="20">
        <f>I8+K8</f>
        <v>0</v>
      </c>
      <c r="N8" s="20"/>
      <c r="O8" s="20">
        <v>36610680</v>
      </c>
      <c r="P8" s="20"/>
      <c r="Q8" s="20">
        <v>0</v>
      </c>
      <c r="R8" s="20"/>
      <c r="S8" s="20">
        <f>O8+Q8</f>
        <v>36610680</v>
      </c>
      <c r="U8" s="32"/>
    </row>
    <row r="9" spans="1:21" ht="21">
      <c r="A9" s="285" t="s">
        <v>182</v>
      </c>
      <c r="B9" s="308"/>
      <c r="C9" s="309" t="s">
        <v>313</v>
      </c>
      <c r="D9" s="310">
        <v>710475</v>
      </c>
      <c r="E9" s="311">
        <v>12110208</v>
      </c>
      <c r="F9" s="310"/>
      <c r="G9" s="53">
        <v>100</v>
      </c>
      <c r="H9" s="310"/>
      <c r="I9" s="20">
        <v>0</v>
      </c>
      <c r="J9" s="20"/>
      <c r="K9" s="20">
        <v>0</v>
      </c>
      <c r="L9" s="20"/>
      <c r="M9" s="20">
        <f t="shared" ref="M9:M72" si="0">I9+K9</f>
        <v>0</v>
      </c>
      <c r="N9" s="20"/>
      <c r="O9" s="20">
        <v>1211020800</v>
      </c>
      <c r="P9" s="20"/>
      <c r="Q9" s="20">
        <v>-10687896</v>
      </c>
      <c r="R9" s="20"/>
      <c r="S9" s="20">
        <f t="shared" ref="S9:S72" si="1">O9+Q9</f>
        <v>1200332904</v>
      </c>
      <c r="U9" s="32"/>
    </row>
    <row r="10" spans="1:21" ht="21">
      <c r="A10" s="285" t="s">
        <v>106</v>
      </c>
      <c r="B10" s="308"/>
      <c r="C10" s="309" t="s">
        <v>347</v>
      </c>
      <c r="D10" s="310">
        <v>1940047</v>
      </c>
      <c r="E10" s="311">
        <v>18629473</v>
      </c>
      <c r="F10" s="310"/>
      <c r="G10" s="53">
        <v>70</v>
      </c>
      <c r="H10" s="310"/>
      <c r="I10" s="20">
        <v>0</v>
      </c>
      <c r="J10" s="20"/>
      <c r="K10" s="20">
        <v>0</v>
      </c>
      <c r="L10" s="20"/>
      <c r="M10" s="20">
        <f t="shared" si="0"/>
        <v>0</v>
      </c>
      <c r="N10" s="20"/>
      <c r="O10" s="20">
        <v>1304063110</v>
      </c>
      <c r="P10" s="20"/>
      <c r="Q10" s="20">
        <v>-114105522</v>
      </c>
      <c r="R10" s="20"/>
      <c r="S10" s="20">
        <f t="shared" si="1"/>
        <v>1189957588</v>
      </c>
      <c r="U10" s="32"/>
    </row>
    <row r="11" spans="1:21" ht="21">
      <c r="A11" s="285" t="s">
        <v>165</v>
      </c>
      <c r="B11" s="308"/>
      <c r="C11" s="309" t="s">
        <v>314</v>
      </c>
      <c r="D11" s="310">
        <v>707643</v>
      </c>
      <c r="E11" s="311">
        <v>8399503</v>
      </c>
      <c r="F11" s="310"/>
      <c r="G11" s="53">
        <v>60</v>
      </c>
      <c r="H11" s="310"/>
      <c r="I11" s="20">
        <v>0</v>
      </c>
      <c r="J11" s="20"/>
      <c r="K11" s="20">
        <v>0</v>
      </c>
      <c r="L11" s="20"/>
      <c r="M11" s="20">
        <f t="shared" si="0"/>
        <v>0</v>
      </c>
      <c r="N11" s="20"/>
      <c r="O11" s="20">
        <v>503970180</v>
      </c>
      <c r="P11" s="20"/>
      <c r="Q11" s="20">
        <v>-29568850</v>
      </c>
      <c r="R11" s="20"/>
      <c r="S11" s="20">
        <f t="shared" si="1"/>
        <v>474401330</v>
      </c>
      <c r="U11" s="32"/>
    </row>
    <row r="12" spans="1:21" ht="21">
      <c r="A12" s="285" t="s">
        <v>200</v>
      </c>
      <c r="B12" s="308"/>
      <c r="C12" s="309" t="s">
        <v>311</v>
      </c>
      <c r="D12" s="310">
        <v>475245</v>
      </c>
      <c r="E12" s="311">
        <v>2121408</v>
      </c>
      <c r="F12" s="310"/>
      <c r="G12" s="53">
        <v>18</v>
      </c>
      <c r="H12" s="310"/>
      <c r="I12" s="20">
        <v>0</v>
      </c>
      <c r="J12" s="20"/>
      <c r="K12" s="20">
        <v>0</v>
      </c>
      <c r="L12" s="20"/>
      <c r="M12" s="20">
        <f t="shared" si="0"/>
        <v>0</v>
      </c>
      <c r="N12" s="20"/>
      <c r="O12" s="20">
        <v>38185344</v>
      </c>
      <c r="P12" s="20"/>
      <c r="Q12" s="20">
        <v>0</v>
      </c>
      <c r="R12" s="20"/>
      <c r="S12" s="20">
        <f t="shared" si="1"/>
        <v>38185344</v>
      </c>
      <c r="U12" s="32"/>
    </row>
    <row r="13" spans="1:21" ht="21">
      <c r="A13" s="285" t="s">
        <v>97</v>
      </c>
      <c r="B13" s="308"/>
      <c r="C13" s="309" t="s">
        <v>311</v>
      </c>
      <c r="D13" s="310">
        <v>2429809</v>
      </c>
      <c r="E13" s="311">
        <v>10228543</v>
      </c>
      <c r="F13" s="310"/>
      <c r="G13" s="53">
        <v>250</v>
      </c>
      <c r="H13" s="310"/>
      <c r="I13" s="20">
        <v>0</v>
      </c>
      <c r="J13" s="20"/>
      <c r="K13" s="20">
        <v>0</v>
      </c>
      <c r="L13" s="20"/>
      <c r="M13" s="20">
        <f t="shared" si="0"/>
        <v>0</v>
      </c>
      <c r="N13" s="20"/>
      <c r="O13" s="20">
        <v>2557135750</v>
      </c>
      <c r="P13" s="20"/>
      <c r="Q13" s="20">
        <v>0</v>
      </c>
      <c r="R13" s="20"/>
      <c r="S13" s="20">
        <f t="shared" si="1"/>
        <v>2557135750</v>
      </c>
      <c r="U13" s="32"/>
    </row>
    <row r="14" spans="1:21" ht="21">
      <c r="A14" s="285" t="s">
        <v>295</v>
      </c>
      <c r="B14" s="308"/>
      <c r="C14" s="309" t="s">
        <v>315</v>
      </c>
      <c r="D14" s="310">
        <v>7612002</v>
      </c>
      <c r="E14" s="311">
        <v>8265166</v>
      </c>
      <c r="F14" s="310"/>
      <c r="G14" s="53">
        <v>80</v>
      </c>
      <c r="H14" s="310"/>
      <c r="I14" s="20">
        <v>0</v>
      </c>
      <c r="J14" s="20"/>
      <c r="K14" s="20">
        <v>0</v>
      </c>
      <c r="L14" s="20"/>
      <c r="M14" s="20">
        <f t="shared" si="0"/>
        <v>0</v>
      </c>
      <c r="N14" s="20"/>
      <c r="O14" s="20">
        <v>661213280</v>
      </c>
      <c r="P14" s="20"/>
      <c r="Q14" s="20">
        <v>-452576</v>
      </c>
      <c r="R14" s="20"/>
      <c r="S14" s="20">
        <f t="shared" si="1"/>
        <v>660760704</v>
      </c>
      <c r="U14" s="32"/>
    </row>
    <row r="15" spans="1:21" ht="21">
      <c r="A15" s="285" t="s">
        <v>124</v>
      </c>
      <c r="B15" s="308"/>
      <c r="C15" s="309" t="s">
        <v>316</v>
      </c>
      <c r="D15" s="310">
        <v>4644799</v>
      </c>
      <c r="E15" s="311">
        <v>3814579</v>
      </c>
      <c r="F15" s="310"/>
      <c r="G15" s="53">
        <v>47</v>
      </c>
      <c r="H15" s="310"/>
      <c r="I15" s="20">
        <v>0</v>
      </c>
      <c r="J15" s="20"/>
      <c r="K15" s="20">
        <v>0</v>
      </c>
      <c r="L15" s="20"/>
      <c r="M15" s="20">
        <f t="shared" si="0"/>
        <v>0</v>
      </c>
      <c r="N15" s="20"/>
      <c r="O15" s="20">
        <v>179285213</v>
      </c>
      <c r="P15" s="20"/>
      <c r="Q15" s="20">
        <v>0</v>
      </c>
      <c r="R15" s="20"/>
      <c r="S15" s="20">
        <f t="shared" si="1"/>
        <v>179285213</v>
      </c>
      <c r="U15" s="32"/>
    </row>
    <row r="16" spans="1:21" ht="21">
      <c r="A16" s="285" t="s">
        <v>201</v>
      </c>
      <c r="B16" s="308"/>
      <c r="C16" s="309" t="s">
        <v>315</v>
      </c>
      <c r="D16" s="310">
        <v>1290936</v>
      </c>
      <c r="E16" s="311">
        <v>21374647</v>
      </c>
      <c r="F16" s="310"/>
      <c r="G16" s="53">
        <v>200</v>
      </c>
      <c r="H16" s="310"/>
      <c r="I16" s="20">
        <v>0</v>
      </c>
      <c r="J16" s="20"/>
      <c r="K16" s="20">
        <v>0</v>
      </c>
      <c r="L16" s="20"/>
      <c r="M16" s="20">
        <f t="shared" si="0"/>
        <v>0</v>
      </c>
      <c r="N16" s="20"/>
      <c r="O16" s="20">
        <v>4274929400</v>
      </c>
      <c r="P16" s="20"/>
      <c r="Q16" s="20">
        <v>0</v>
      </c>
      <c r="R16" s="20"/>
      <c r="S16" s="20">
        <f t="shared" si="1"/>
        <v>4274929400</v>
      </c>
      <c r="U16" s="32"/>
    </row>
    <row r="17" spans="1:21" ht="21">
      <c r="A17" s="285" t="s">
        <v>252</v>
      </c>
      <c r="B17" s="308"/>
      <c r="C17" s="309" t="s">
        <v>312</v>
      </c>
      <c r="D17" s="310">
        <v>3166253</v>
      </c>
      <c r="E17" s="311">
        <v>2382915</v>
      </c>
      <c r="F17" s="310"/>
      <c r="G17" s="53">
        <v>20</v>
      </c>
      <c r="H17" s="310"/>
      <c r="I17" s="20">
        <v>0</v>
      </c>
      <c r="J17" s="20"/>
      <c r="K17" s="20">
        <v>0</v>
      </c>
      <c r="L17" s="20"/>
      <c r="M17" s="20">
        <f t="shared" si="0"/>
        <v>0</v>
      </c>
      <c r="N17" s="20"/>
      <c r="O17" s="20">
        <v>47658300</v>
      </c>
      <c r="P17" s="20"/>
      <c r="Q17" s="20">
        <v>0</v>
      </c>
      <c r="R17" s="20"/>
      <c r="S17" s="20">
        <f t="shared" si="1"/>
        <v>47658300</v>
      </c>
      <c r="U17" s="32"/>
    </row>
    <row r="18" spans="1:21" ht="21">
      <c r="A18" s="285" t="s">
        <v>253</v>
      </c>
      <c r="B18" s="308"/>
      <c r="C18" s="309" t="s">
        <v>317</v>
      </c>
      <c r="D18" s="310">
        <v>3984345</v>
      </c>
      <c r="E18" s="311">
        <v>2853275</v>
      </c>
      <c r="F18" s="310"/>
      <c r="G18" s="53">
        <v>100</v>
      </c>
      <c r="H18" s="310"/>
      <c r="I18" s="20">
        <v>0</v>
      </c>
      <c r="J18" s="20"/>
      <c r="K18" s="20">
        <v>0</v>
      </c>
      <c r="L18" s="20"/>
      <c r="M18" s="20">
        <f t="shared" si="0"/>
        <v>0</v>
      </c>
      <c r="N18" s="20"/>
      <c r="O18" s="20">
        <v>285327500</v>
      </c>
      <c r="P18" s="20"/>
      <c r="Q18" s="20">
        <v>0</v>
      </c>
      <c r="R18" s="20"/>
      <c r="S18" s="20">
        <f t="shared" si="1"/>
        <v>285327500</v>
      </c>
      <c r="U18" s="32"/>
    </row>
    <row r="19" spans="1:21" ht="21">
      <c r="A19" s="285" t="s">
        <v>143</v>
      </c>
      <c r="B19" s="308"/>
      <c r="C19" s="309" t="s">
        <v>317</v>
      </c>
      <c r="D19" s="310">
        <v>365663</v>
      </c>
      <c r="E19" s="311">
        <v>18354561</v>
      </c>
      <c r="F19" s="310"/>
      <c r="G19" s="53">
        <v>140</v>
      </c>
      <c r="H19" s="310"/>
      <c r="I19" s="20">
        <v>0</v>
      </c>
      <c r="J19" s="20"/>
      <c r="K19" s="20">
        <v>0</v>
      </c>
      <c r="L19" s="20"/>
      <c r="M19" s="20">
        <f t="shared" si="0"/>
        <v>0</v>
      </c>
      <c r="N19" s="20"/>
      <c r="O19" s="20">
        <v>2569638540</v>
      </c>
      <c r="P19" s="20"/>
      <c r="Q19" s="20">
        <v>0</v>
      </c>
      <c r="R19" s="20"/>
      <c r="S19" s="20">
        <f t="shared" si="1"/>
        <v>2569638540</v>
      </c>
      <c r="U19" s="32"/>
    </row>
    <row r="20" spans="1:21" ht="21">
      <c r="A20" s="285" t="s">
        <v>91</v>
      </c>
      <c r="B20" s="308"/>
      <c r="C20" s="309" t="s">
        <v>318</v>
      </c>
      <c r="D20" s="310">
        <v>6146333</v>
      </c>
      <c r="E20" s="311">
        <v>17791673</v>
      </c>
      <c r="F20" s="310"/>
      <c r="G20" s="53">
        <v>19</v>
      </c>
      <c r="H20" s="310"/>
      <c r="I20" s="20">
        <v>0</v>
      </c>
      <c r="J20" s="20"/>
      <c r="K20" s="20">
        <v>0</v>
      </c>
      <c r="L20" s="20"/>
      <c r="M20" s="20">
        <f t="shared" si="0"/>
        <v>0</v>
      </c>
      <c r="N20" s="20"/>
      <c r="O20" s="20">
        <v>338041787</v>
      </c>
      <c r="P20" s="20"/>
      <c r="Q20" s="20">
        <v>0</v>
      </c>
      <c r="R20" s="20"/>
      <c r="S20" s="20">
        <f t="shared" si="1"/>
        <v>338041787</v>
      </c>
      <c r="U20" s="32"/>
    </row>
    <row r="21" spans="1:21" ht="21">
      <c r="A21" s="285" t="s">
        <v>233</v>
      </c>
      <c r="B21" s="308"/>
      <c r="C21" s="309" t="s">
        <v>314</v>
      </c>
      <c r="D21" s="310">
        <v>882636</v>
      </c>
      <c r="E21" s="311">
        <v>1146913</v>
      </c>
      <c r="F21" s="310"/>
      <c r="G21" s="53">
        <v>550</v>
      </c>
      <c r="H21" s="310"/>
      <c r="I21" s="20">
        <v>0</v>
      </c>
      <c r="J21" s="20"/>
      <c r="K21" s="20">
        <v>0</v>
      </c>
      <c r="L21" s="20"/>
      <c r="M21" s="20">
        <f t="shared" si="0"/>
        <v>0</v>
      </c>
      <c r="N21" s="20"/>
      <c r="O21" s="20">
        <v>630802150</v>
      </c>
      <c r="P21" s="20"/>
      <c r="Q21" s="20">
        <v>-4291171</v>
      </c>
      <c r="R21" s="20"/>
      <c r="S21" s="20">
        <f t="shared" si="1"/>
        <v>626510979</v>
      </c>
      <c r="U21" s="32"/>
    </row>
    <row r="22" spans="1:21" ht="21">
      <c r="A22" s="285" t="s">
        <v>105</v>
      </c>
      <c r="B22" s="308"/>
      <c r="C22" s="309" t="s">
        <v>319</v>
      </c>
      <c r="D22" s="310">
        <v>642599</v>
      </c>
      <c r="E22" s="311">
        <v>749118</v>
      </c>
      <c r="F22" s="310"/>
      <c r="G22" s="53">
        <v>7569</v>
      </c>
      <c r="H22" s="310"/>
      <c r="I22" s="20">
        <v>0</v>
      </c>
      <c r="J22" s="20"/>
      <c r="K22" s="20">
        <v>0</v>
      </c>
      <c r="L22" s="20"/>
      <c r="M22" s="20">
        <f t="shared" si="0"/>
        <v>0</v>
      </c>
      <c r="N22" s="20"/>
      <c r="O22" s="20">
        <v>5670074142</v>
      </c>
      <c r="P22" s="20"/>
      <c r="Q22" s="20">
        <v>-259729603</v>
      </c>
      <c r="R22" s="20"/>
      <c r="S22" s="20">
        <f t="shared" si="1"/>
        <v>5410344539</v>
      </c>
      <c r="U22" s="32"/>
    </row>
    <row r="23" spans="1:21" ht="21">
      <c r="A23" s="285" t="s">
        <v>273</v>
      </c>
      <c r="B23" s="308"/>
      <c r="C23" s="309" t="s">
        <v>320</v>
      </c>
      <c r="D23" s="310">
        <v>271970</v>
      </c>
      <c r="E23" s="311">
        <v>13622849</v>
      </c>
      <c r="F23" s="310"/>
      <c r="G23" s="53">
        <v>2270</v>
      </c>
      <c r="H23" s="310"/>
      <c r="I23" s="20">
        <v>0</v>
      </c>
      <c r="J23" s="20"/>
      <c r="K23" s="20">
        <v>0</v>
      </c>
      <c r="L23" s="20"/>
      <c r="M23" s="20">
        <f t="shared" si="0"/>
        <v>0</v>
      </c>
      <c r="N23" s="20"/>
      <c r="O23" s="20">
        <v>30923867230</v>
      </c>
      <c r="P23" s="20"/>
      <c r="Q23" s="20">
        <v>0</v>
      </c>
      <c r="R23" s="20"/>
      <c r="S23" s="20">
        <f t="shared" si="1"/>
        <v>30923867230</v>
      </c>
      <c r="U23" s="32"/>
    </row>
    <row r="24" spans="1:21" ht="21">
      <c r="A24" s="285" t="s">
        <v>179</v>
      </c>
      <c r="B24" s="308"/>
      <c r="C24" s="309" t="s">
        <v>319</v>
      </c>
      <c r="D24" s="310">
        <v>108155</v>
      </c>
      <c r="E24" s="311">
        <v>3296140</v>
      </c>
      <c r="F24" s="310"/>
      <c r="G24" s="53">
        <v>5300</v>
      </c>
      <c r="H24" s="310"/>
      <c r="I24" s="20">
        <v>0</v>
      </c>
      <c r="J24" s="20"/>
      <c r="K24" s="20">
        <v>0</v>
      </c>
      <c r="L24" s="20"/>
      <c r="M24" s="20">
        <f t="shared" si="0"/>
        <v>0</v>
      </c>
      <c r="N24" s="20"/>
      <c r="O24" s="20">
        <v>17469542000</v>
      </c>
      <c r="P24" s="20"/>
      <c r="Q24" s="20">
        <v>0</v>
      </c>
      <c r="R24" s="20"/>
      <c r="S24" s="20">
        <f t="shared" si="1"/>
        <v>17469542000</v>
      </c>
      <c r="U24" s="32"/>
    </row>
    <row r="25" spans="1:21" ht="21">
      <c r="A25" s="285" t="s">
        <v>268</v>
      </c>
      <c r="B25" s="308"/>
      <c r="C25" s="309" t="s">
        <v>321</v>
      </c>
      <c r="D25" s="310">
        <v>1119769</v>
      </c>
      <c r="E25" s="311">
        <v>6919876</v>
      </c>
      <c r="F25" s="310"/>
      <c r="G25" s="53">
        <v>900</v>
      </c>
      <c r="H25" s="310"/>
      <c r="I25" s="20">
        <v>0</v>
      </c>
      <c r="J25" s="20"/>
      <c r="K25" s="20">
        <v>0</v>
      </c>
      <c r="L25" s="20"/>
      <c r="M25" s="20">
        <f t="shared" si="0"/>
        <v>0</v>
      </c>
      <c r="N25" s="20"/>
      <c r="O25" s="20">
        <v>6227888400</v>
      </c>
      <c r="P25" s="20"/>
      <c r="Q25" s="20">
        <v>0</v>
      </c>
      <c r="R25" s="20"/>
      <c r="S25" s="20">
        <f t="shared" si="1"/>
        <v>6227888400</v>
      </c>
      <c r="U25" s="32"/>
    </row>
    <row r="26" spans="1:21" ht="21">
      <c r="A26" s="285" t="s">
        <v>177</v>
      </c>
      <c r="B26" s="308"/>
      <c r="C26" s="309" t="s">
        <v>322</v>
      </c>
      <c r="D26" s="310">
        <v>240173</v>
      </c>
      <c r="E26" s="311">
        <v>8934580</v>
      </c>
      <c r="F26" s="310"/>
      <c r="G26" s="53">
        <v>1000</v>
      </c>
      <c r="H26" s="310"/>
      <c r="I26" s="20">
        <v>0</v>
      </c>
      <c r="J26" s="20"/>
      <c r="K26" s="20">
        <v>0</v>
      </c>
      <c r="L26" s="20"/>
      <c r="M26" s="20">
        <f t="shared" si="0"/>
        <v>0</v>
      </c>
      <c r="N26" s="20"/>
      <c r="O26" s="20">
        <v>8934580000</v>
      </c>
      <c r="P26" s="20"/>
      <c r="Q26" s="20">
        <v>0</v>
      </c>
      <c r="R26" s="20"/>
      <c r="S26" s="20">
        <f t="shared" si="1"/>
        <v>8934580000</v>
      </c>
      <c r="U26" s="32"/>
    </row>
    <row r="27" spans="1:21" ht="21">
      <c r="A27" s="285" t="s">
        <v>198</v>
      </c>
      <c r="B27" s="308"/>
      <c r="C27" s="309" t="s">
        <v>377</v>
      </c>
      <c r="D27" s="310">
        <v>2787425</v>
      </c>
      <c r="E27" s="311">
        <v>4434242</v>
      </c>
      <c r="F27" s="310"/>
      <c r="G27" s="58">
        <v>650</v>
      </c>
      <c r="H27" s="310"/>
      <c r="I27" s="57">
        <v>2882256560</v>
      </c>
      <c r="J27" s="57"/>
      <c r="K27" s="20">
        <v>-408362145</v>
      </c>
      <c r="L27" s="57"/>
      <c r="M27" s="20">
        <f t="shared" si="0"/>
        <v>2473894415</v>
      </c>
      <c r="N27" s="57"/>
      <c r="O27" s="57">
        <v>2882256560</v>
      </c>
      <c r="P27" s="57"/>
      <c r="Q27" s="57">
        <v>-408362145</v>
      </c>
      <c r="R27" s="57"/>
      <c r="S27" s="20">
        <f t="shared" si="1"/>
        <v>2473894415</v>
      </c>
      <c r="U27" s="32"/>
    </row>
    <row r="28" spans="1:21" ht="21">
      <c r="A28" s="285" t="s">
        <v>149</v>
      </c>
      <c r="B28" s="308"/>
      <c r="C28" s="309" t="s">
        <v>323</v>
      </c>
      <c r="D28" s="310">
        <v>2714040</v>
      </c>
      <c r="E28" s="311">
        <v>8208507</v>
      </c>
      <c r="F28" s="310"/>
      <c r="G28" s="53">
        <v>500</v>
      </c>
      <c r="H28" s="310"/>
      <c r="I28" s="20">
        <v>0</v>
      </c>
      <c r="J28" s="20"/>
      <c r="K28" s="20">
        <v>0</v>
      </c>
      <c r="L28" s="20"/>
      <c r="M28" s="20">
        <f t="shared" si="0"/>
        <v>0</v>
      </c>
      <c r="N28" s="20"/>
      <c r="O28" s="20">
        <v>4104253500</v>
      </c>
      <c r="P28" s="20"/>
      <c r="Q28" s="20">
        <v>-27920092</v>
      </c>
      <c r="R28" s="20"/>
      <c r="S28" s="20">
        <f t="shared" si="1"/>
        <v>4076333408</v>
      </c>
      <c r="U28" s="32"/>
    </row>
    <row r="29" spans="1:21" ht="21">
      <c r="A29" s="285" t="s">
        <v>92</v>
      </c>
      <c r="B29" s="308"/>
      <c r="C29" s="309" t="s">
        <v>324</v>
      </c>
      <c r="D29" s="310">
        <v>727710</v>
      </c>
      <c r="E29" s="311">
        <v>11537306</v>
      </c>
      <c r="F29" s="310"/>
      <c r="G29" s="53">
        <v>360</v>
      </c>
      <c r="H29" s="310"/>
      <c r="I29" s="20">
        <v>0</v>
      </c>
      <c r="J29" s="20"/>
      <c r="K29" s="20">
        <v>0</v>
      </c>
      <c r="L29" s="20"/>
      <c r="M29" s="20">
        <f t="shared" si="0"/>
        <v>0</v>
      </c>
      <c r="N29" s="20"/>
      <c r="O29" s="20">
        <v>4153430160</v>
      </c>
      <c r="P29" s="20"/>
      <c r="Q29" s="20">
        <v>-5681847</v>
      </c>
      <c r="R29" s="20"/>
      <c r="S29" s="20">
        <f t="shared" si="1"/>
        <v>4147748313</v>
      </c>
      <c r="U29" s="32"/>
    </row>
    <row r="30" spans="1:21" ht="21">
      <c r="A30" s="285" t="s">
        <v>255</v>
      </c>
      <c r="B30" s="308"/>
      <c r="C30" s="309" t="s">
        <v>323</v>
      </c>
      <c r="D30" s="310"/>
      <c r="E30" s="311">
        <v>13001619</v>
      </c>
      <c r="F30" s="310"/>
      <c r="G30" s="53">
        <v>110</v>
      </c>
      <c r="H30" s="310"/>
      <c r="I30" s="20">
        <v>0</v>
      </c>
      <c r="J30" s="20"/>
      <c r="K30" s="20">
        <v>0</v>
      </c>
      <c r="L30" s="20"/>
      <c r="M30" s="20">
        <f t="shared" si="0"/>
        <v>0</v>
      </c>
      <c r="N30" s="20"/>
      <c r="O30" s="20">
        <v>1430178090</v>
      </c>
      <c r="P30" s="20"/>
      <c r="Q30" s="20">
        <v>-20279365</v>
      </c>
      <c r="R30" s="20"/>
      <c r="S30" s="20">
        <f t="shared" si="1"/>
        <v>1409898725</v>
      </c>
      <c r="U30" s="32"/>
    </row>
    <row r="31" spans="1:21" ht="21">
      <c r="A31" s="285" t="s">
        <v>101</v>
      </c>
      <c r="B31" s="308"/>
      <c r="C31" s="309" t="s">
        <v>318</v>
      </c>
      <c r="D31" s="310">
        <v>301384</v>
      </c>
      <c r="E31" s="311">
        <v>20526935</v>
      </c>
      <c r="F31" s="310"/>
      <c r="G31" s="53">
        <v>70</v>
      </c>
      <c r="H31" s="310"/>
      <c r="I31" s="20">
        <v>0</v>
      </c>
      <c r="J31" s="20"/>
      <c r="K31" s="20">
        <v>0</v>
      </c>
      <c r="L31" s="20"/>
      <c r="M31" s="20">
        <f t="shared" si="0"/>
        <v>0</v>
      </c>
      <c r="N31" s="20"/>
      <c r="O31" s="20">
        <v>1436885450</v>
      </c>
      <c r="P31" s="20"/>
      <c r="Q31" s="20">
        <v>0</v>
      </c>
      <c r="R31" s="20"/>
      <c r="S31" s="20">
        <f t="shared" si="1"/>
        <v>1436885450</v>
      </c>
      <c r="U31" s="32"/>
    </row>
    <row r="32" spans="1:21" s="136" customFormat="1" ht="21">
      <c r="A32" s="285" t="s">
        <v>302</v>
      </c>
      <c r="B32" s="308"/>
      <c r="C32" s="309" t="s">
        <v>311</v>
      </c>
      <c r="D32" s="310">
        <v>6014827</v>
      </c>
      <c r="E32" s="311">
        <v>1000000</v>
      </c>
      <c r="F32" s="310"/>
      <c r="G32" s="53">
        <v>1000</v>
      </c>
      <c r="H32" s="310"/>
      <c r="I32" s="20">
        <v>0</v>
      </c>
      <c r="J32" s="20"/>
      <c r="K32" s="20">
        <v>0</v>
      </c>
      <c r="L32" s="20"/>
      <c r="M32" s="20">
        <f t="shared" si="0"/>
        <v>0</v>
      </c>
      <c r="N32" s="20"/>
      <c r="O32" s="20">
        <v>1000000000</v>
      </c>
      <c r="P32" s="20"/>
      <c r="Q32" s="20">
        <v>0</v>
      </c>
      <c r="R32" s="20"/>
      <c r="S32" s="20">
        <f t="shared" si="1"/>
        <v>1000000000</v>
      </c>
      <c r="U32" s="32"/>
    </row>
    <row r="33" spans="1:21" ht="21">
      <c r="A33" s="285" t="s">
        <v>138</v>
      </c>
      <c r="B33" s="308"/>
      <c r="C33" s="309" t="s">
        <v>348</v>
      </c>
      <c r="D33" s="310">
        <v>216299</v>
      </c>
      <c r="E33" s="311">
        <v>871678</v>
      </c>
      <c r="F33" s="310"/>
      <c r="G33" s="53">
        <v>4214</v>
      </c>
      <c r="H33" s="310"/>
      <c r="I33" s="20"/>
      <c r="J33" s="20"/>
      <c r="K33" s="20">
        <v>0</v>
      </c>
      <c r="L33" s="20"/>
      <c r="M33" s="20">
        <f t="shared" si="0"/>
        <v>0</v>
      </c>
      <c r="N33" s="20"/>
      <c r="O33" s="20">
        <v>0</v>
      </c>
      <c r="P33" s="20"/>
      <c r="Q33" s="20">
        <v>0</v>
      </c>
      <c r="R33" s="20"/>
      <c r="S33" s="20">
        <f t="shared" si="1"/>
        <v>0</v>
      </c>
      <c r="U33" s="32"/>
    </row>
    <row r="34" spans="1:21" s="136" customFormat="1" ht="21">
      <c r="A34" s="285" t="s">
        <v>283</v>
      </c>
      <c r="B34" s="308"/>
      <c r="C34" s="309" t="s">
        <v>320</v>
      </c>
      <c r="D34" s="310">
        <v>569239</v>
      </c>
      <c r="E34" s="311">
        <v>10160200</v>
      </c>
      <c r="F34" s="310"/>
      <c r="G34" s="53">
        <v>120</v>
      </c>
      <c r="H34" s="310"/>
      <c r="I34" s="20">
        <v>0</v>
      </c>
      <c r="J34" s="20"/>
      <c r="K34" s="20">
        <v>0</v>
      </c>
      <c r="L34" s="20"/>
      <c r="M34" s="20">
        <f t="shared" si="0"/>
        <v>0</v>
      </c>
      <c r="N34" s="20"/>
      <c r="O34" s="20">
        <v>1219224000</v>
      </c>
      <c r="P34" s="20"/>
      <c r="Q34" s="20">
        <v>-112905144</v>
      </c>
      <c r="R34" s="20"/>
      <c r="S34" s="20">
        <f t="shared" si="1"/>
        <v>1106318856</v>
      </c>
      <c r="U34" s="32"/>
    </row>
    <row r="35" spans="1:21" ht="21">
      <c r="A35" s="285" t="s">
        <v>159</v>
      </c>
      <c r="B35" s="308"/>
      <c r="C35" s="309" t="s">
        <v>311</v>
      </c>
      <c r="D35" s="310">
        <v>104826</v>
      </c>
      <c r="E35" s="311">
        <v>50713</v>
      </c>
      <c r="F35" s="310"/>
      <c r="G35" s="53">
        <v>6452</v>
      </c>
      <c r="H35" s="310"/>
      <c r="I35" s="20">
        <v>0</v>
      </c>
      <c r="J35" s="20"/>
      <c r="K35" s="20">
        <v>0</v>
      </c>
      <c r="L35" s="20"/>
      <c r="M35" s="20">
        <f t="shared" si="0"/>
        <v>0</v>
      </c>
      <c r="N35" s="20"/>
      <c r="O35" s="20">
        <v>327200276</v>
      </c>
      <c r="P35" s="20"/>
      <c r="Q35" s="20">
        <v>-13122431</v>
      </c>
      <c r="R35" s="20"/>
      <c r="S35" s="20">
        <f t="shared" si="1"/>
        <v>314077845</v>
      </c>
      <c r="U35" s="32"/>
    </row>
    <row r="36" spans="1:21" ht="21">
      <c r="A36" s="285" t="s">
        <v>256</v>
      </c>
      <c r="B36" s="308"/>
      <c r="C36" s="309" t="s">
        <v>325</v>
      </c>
      <c r="D36" s="310">
        <v>221685</v>
      </c>
      <c r="E36" s="311">
        <v>1728558</v>
      </c>
      <c r="F36" s="310"/>
      <c r="G36" s="53">
        <v>530</v>
      </c>
      <c r="H36" s="310"/>
      <c r="I36" s="20">
        <v>0</v>
      </c>
      <c r="J36" s="20"/>
      <c r="K36" s="20">
        <v>0</v>
      </c>
      <c r="L36" s="20"/>
      <c r="M36" s="20">
        <f t="shared" si="0"/>
        <v>0</v>
      </c>
      <c r="N36" s="20"/>
      <c r="O36" s="20">
        <v>916135740</v>
      </c>
      <c r="P36" s="20"/>
      <c r="Q36" s="20">
        <v>0</v>
      </c>
      <c r="R36" s="20"/>
      <c r="S36" s="20">
        <f t="shared" si="1"/>
        <v>916135740</v>
      </c>
      <c r="U36" s="32"/>
    </row>
    <row r="37" spans="1:21" ht="21">
      <c r="A37" s="285" t="s">
        <v>130</v>
      </c>
      <c r="B37" s="308"/>
      <c r="C37" s="309" t="s">
        <v>349</v>
      </c>
      <c r="D37" s="310"/>
      <c r="E37" s="311">
        <v>1484314</v>
      </c>
      <c r="F37" s="310"/>
      <c r="G37" s="53">
        <v>100</v>
      </c>
      <c r="H37" s="310"/>
      <c r="I37" s="20">
        <v>0</v>
      </c>
      <c r="J37" s="20"/>
      <c r="K37" s="20">
        <v>0</v>
      </c>
      <c r="L37" s="20"/>
      <c r="M37" s="20">
        <f t="shared" si="0"/>
        <v>0</v>
      </c>
      <c r="N37" s="20"/>
      <c r="O37" s="20">
        <v>148431400</v>
      </c>
      <c r="P37" s="20"/>
      <c r="Q37" s="20">
        <v>-10837848</v>
      </c>
      <c r="R37" s="20"/>
      <c r="S37" s="20">
        <f t="shared" si="1"/>
        <v>137593552</v>
      </c>
      <c r="U37" s="32"/>
    </row>
    <row r="38" spans="1:21" ht="21">
      <c r="A38" s="285" t="s">
        <v>227</v>
      </c>
      <c r="B38" s="308"/>
      <c r="C38" s="309" t="s">
        <v>323</v>
      </c>
      <c r="D38" s="310">
        <v>4147582</v>
      </c>
      <c r="E38" s="311">
        <v>1437914</v>
      </c>
      <c r="F38" s="310"/>
      <c r="G38" s="53">
        <v>1350</v>
      </c>
      <c r="H38" s="310"/>
      <c r="I38" s="20">
        <v>0</v>
      </c>
      <c r="J38" s="20"/>
      <c r="K38" s="20">
        <v>0</v>
      </c>
      <c r="L38" s="20"/>
      <c r="M38" s="20">
        <f t="shared" si="0"/>
        <v>0</v>
      </c>
      <c r="N38" s="20"/>
      <c r="O38" s="20">
        <v>1941183900</v>
      </c>
      <c r="P38" s="20"/>
      <c r="Q38" s="20">
        <v>-27525227</v>
      </c>
      <c r="R38" s="20"/>
      <c r="S38" s="20">
        <f t="shared" si="1"/>
        <v>1913658673</v>
      </c>
      <c r="U38" s="32"/>
    </row>
    <row r="39" spans="1:21" ht="21">
      <c r="A39" s="285" t="s">
        <v>172</v>
      </c>
      <c r="B39" s="308"/>
      <c r="C39" s="309" t="s">
        <v>311</v>
      </c>
      <c r="D39" s="310">
        <v>4047359</v>
      </c>
      <c r="E39" s="311">
        <v>951043</v>
      </c>
      <c r="F39" s="310"/>
      <c r="G39" s="53">
        <v>350</v>
      </c>
      <c r="H39" s="310"/>
      <c r="I39" s="20">
        <v>0</v>
      </c>
      <c r="J39" s="20"/>
      <c r="K39" s="20">
        <v>0</v>
      </c>
      <c r="L39" s="20"/>
      <c r="M39" s="20">
        <f t="shared" si="0"/>
        <v>0</v>
      </c>
      <c r="N39" s="20"/>
      <c r="O39" s="20">
        <v>332865050</v>
      </c>
      <c r="P39" s="20"/>
      <c r="Q39" s="20">
        <v>-227834</v>
      </c>
      <c r="R39" s="20"/>
      <c r="S39" s="20">
        <f t="shared" si="1"/>
        <v>332637216</v>
      </c>
      <c r="U39" s="32"/>
    </row>
    <row r="40" spans="1:21" ht="21">
      <c r="A40" s="285" t="s">
        <v>257</v>
      </c>
      <c r="B40" s="308"/>
      <c r="C40" s="309" t="s">
        <v>319</v>
      </c>
      <c r="D40" s="310">
        <v>2219908</v>
      </c>
      <c r="E40" s="311">
        <v>2090990</v>
      </c>
      <c r="F40" s="310"/>
      <c r="G40" s="53">
        <v>61</v>
      </c>
      <c r="H40" s="310"/>
      <c r="I40" s="20">
        <v>0</v>
      </c>
      <c r="J40" s="20"/>
      <c r="K40" s="20">
        <v>0</v>
      </c>
      <c r="L40" s="20"/>
      <c r="M40" s="20">
        <f t="shared" si="0"/>
        <v>0</v>
      </c>
      <c r="N40" s="20"/>
      <c r="O40" s="20">
        <v>127550390</v>
      </c>
      <c r="P40" s="20"/>
      <c r="Q40" s="20">
        <v>0</v>
      </c>
      <c r="R40" s="20"/>
      <c r="S40" s="20">
        <f t="shared" si="1"/>
        <v>127550390</v>
      </c>
      <c r="U40" s="32"/>
    </row>
    <row r="41" spans="1:21" ht="21">
      <c r="A41" s="285" t="s">
        <v>266</v>
      </c>
      <c r="B41" s="308"/>
      <c r="C41" s="309" t="s">
        <v>312</v>
      </c>
      <c r="D41" s="310">
        <v>1415917</v>
      </c>
      <c r="E41" s="311">
        <v>9313969</v>
      </c>
      <c r="F41" s="310"/>
      <c r="G41" s="53">
        <v>44</v>
      </c>
      <c r="H41" s="310"/>
      <c r="I41" s="20">
        <v>0</v>
      </c>
      <c r="J41" s="20"/>
      <c r="K41" s="20">
        <v>0</v>
      </c>
      <c r="L41" s="20"/>
      <c r="M41" s="20">
        <f t="shared" si="0"/>
        <v>0</v>
      </c>
      <c r="N41" s="20"/>
      <c r="O41" s="20">
        <v>409814636</v>
      </c>
      <c r="P41" s="20"/>
      <c r="Q41" s="20">
        <v>0</v>
      </c>
      <c r="R41" s="20"/>
      <c r="S41" s="20">
        <f t="shared" si="1"/>
        <v>409814636</v>
      </c>
      <c r="U41" s="32"/>
    </row>
    <row r="42" spans="1:21" ht="21">
      <c r="A42" s="285" t="s">
        <v>90</v>
      </c>
      <c r="B42" s="308"/>
      <c r="C42" s="309" t="s">
        <v>324</v>
      </c>
      <c r="D42" s="310">
        <v>1126816</v>
      </c>
      <c r="E42" s="311">
        <v>16055417</v>
      </c>
      <c r="F42" s="310"/>
      <c r="G42" s="53">
        <v>150</v>
      </c>
      <c r="H42" s="310"/>
      <c r="I42" s="20">
        <v>0</v>
      </c>
      <c r="J42" s="20"/>
      <c r="K42" s="20">
        <v>0</v>
      </c>
      <c r="L42" s="20"/>
      <c r="M42" s="20">
        <f t="shared" si="0"/>
        <v>0</v>
      </c>
      <c r="N42" s="20"/>
      <c r="O42" s="20">
        <v>2408312550</v>
      </c>
      <c r="P42" s="20"/>
      <c r="Q42" s="20">
        <v>0</v>
      </c>
      <c r="R42" s="20"/>
      <c r="S42" s="20">
        <f t="shared" si="1"/>
        <v>2408312550</v>
      </c>
      <c r="U42" s="32"/>
    </row>
    <row r="43" spans="1:21" ht="21">
      <c r="A43" s="285" t="s">
        <v>195</v>
      </c>
      <c r="B43" s="308"/>
      <c r="C43" s="309" t="s">
        <v>315</v>
      </c>
      <c r="D43" s="310">
        <v>3293765</v>
      </c>
      <c r="E43" s="311">
        <v>8366797</v>
      </c>
      <c r="F43" s="310"/>
      <c r="G43" s="58">
        <v>180</v>
      </c>
      <c r="H43" s="310"/>
      <c r="I43" s="57">
        <v>0</v>
      </c>
      <c r="J43" s="57"/>
      <c r="K43" s="20">
        <v>0</v>
      </c>
      <c r="L43" s="57"/>
      <c r="M43" s="20">
        <f t="shared" si="0"/>
        <v>0</v>
      </c>
      <c r="N43" s="57"/>
      <c r="O43" s="57">
        <v>1506023460</v>
      </c>
      <c r="P43" s="57"/>
      <c r="Q43" s="57">
        <v>-88361144</v>
      </c>
      <c r="R43" s="57"/>
      <c r="S43" s="20">
        <f t="shared" si="1"/>
        <v>1417662316</v>
      </c>
      <c r="U43" s="32"/>
    </row>
    <row r="44" spans="1:21" ht="21">
      <c r="A44" s="285" t="s">
        <v>276</v>
      </c>
      <c r="B44" s="308"/>
      <c r="C44" s="309" t="s">
        <v>590</v>
      </c>
      <c r="D44" s="310">
        <v>1677595</v>
      </c>
      <c r="E44" s="311">
        <v>120787794</v>
      </c>
      <c r="F44" s="310"/>
      <c r="G44" s="53">
        <v>188</v>
      </c>
      <c r="H44" s="310"/>
      <c r="I44" s="20">
        <v>22708105272</v>
      </c>
      <c r="J44" s="20"/>
      <c r="K44" s="20">
        <v>-3217315327</v>
      </c>
      <c r="L44" s="20"/>
      <c r="M44" s="20">
        <f t="shared" si="0"/>
        <v>19490789945</v>
      </c>
      <c r="N44" s="20"/>
      <c r="O44" s="20">
        <v>22708105272</v>
      </c>
      <c r="P44" s="20"/>
      <c r="Q44" s="20">
        <v>-3217315327</v>
      </c>
      <c r="R44" s="20"/>
      <c r="S44" s="20">
        <f t="shared" si="1"/>
        <v>19490789945</v>
      </c>
      <c r="U44" s="32"/>
    </row>
    <row r="45" spans="1:21" ht="21">
      <c r="A45" s="285" t="s">
        <v>152</v>
      </c>
      <c r="B45" s="308"/>
      <c r="C45" s="309" t="s">
        <v>371</v>
      </c>
      <c r="D45" s="310">
        <v>1318171</v>
      </c>
      <c r="E45" s="311">
        <v>1839478</v>
      </c>
      <c r="F45" s="310"/>
      <c r="G45" s="53">
        <v>3860</v>
      </c>
      <c r="H45" s="310"/>
      <c r="I45" s="20">
        <v>0</v>
      </c>
      <c r="J45" s="20"/>
      <c r="K45" s="20">
        <v>0</v>
      </c>
      <c r="L45" s="20"/>
      <c r="M45" s="20">
        <f t="shared" si="0"/>
        <v>0</v>
      </c>
      <c r="N45" s="20"/>
      <c r="O45" s="20">
        <v>7100385080</v>
      </c>
      <c r="P45" s="20"/>
      <c r="Q45" s="20">
        <v>-147627054</v>
      </c>
      <c r="R45" s="20"/>
      <c r="S45" s="20">
        <f t="shared" si="1"/>
        <v>6952758026</v>
      </c>
      <c r="U45" s="32"/>
    </row>
    <row r="46" spans="1:21" ht="21">
      <c r="A46" s="285" t="s">
        <v>154</v>
      </c>
      <c r="B46" s="308"/>
      <c r="C46" s="309" t="s">
        <v>320</v>
      </c>
      <c r="D46" s="310">
        <v>2009331</v>
      </c>
      <c r="E46" s="311">
        <v>9742286</v>
      </c>
      <c r="F46" s="310"/>
      <c r="G46" s="53">
        <v>25</v>
      </c>
      <c r="H46" s="310"/>
      <c r="I46" s="20">
        <v>0</v>
      </c>
      <c r="J46" s="20"/>
      <c r="K46" s="20">
        <v>0</v>
      </c>
      <c r="L46" s="20"/>
      <c r="M46" s="20">
        <f t="shared" si="0"/>
        <v>0</v>
      </c>
      <c r="N46" s="20"/>
      <c r="O46" s="20">
        <v>243557150</v>
      </c>
      <c r="P46" s="20"/>
      <c r="Q46" s="20">
        <v>0</v>
      </c>
      <c r="R46" s="20"/>
      <c r="S46" s="20">
        <f t="shared" si="1"/>
        <v>243557150</v>
      </c>
      <c r="U46" s="32"/>
    </row>
    <row r="47" spans="1:21" ht="21">
      <c r="A47" s="285" t="s">
        <v>118</v>
      </c>
      <c r="B47" s="308"/>
      <c r="C47" s="309" t="s">
        <v>591</v>
      </c>
      <c r="D47" s="310">
        <v>1045247</v>
      </c>
      <c r="E47" s="311">
        <v>1522319</v>
      </c>
      <c r="F47" s="310"/>
      <c r="G47" s="53">
        <v>60</v>
      </c>
      <c r="H47" s="310"/>
      <c r="I47" s="20">
        <v>91339140</v>
      </c>
      <c r="J47" s="20"/>
      <c r="K47" s="20">
        <v>-5303563</v>
      </c>
      <c r="L47" s="20"/>
      <c r="M47" s="20">
        <f t="shared" si="0"/>
        <v>86035577</v>
      </c>
      <c r="N47" s="20"/>
      <c r="O47" s="20">
        <v>91339140</v>
      </c>
      <c r="P47" s="20"/>
      <c r="Q47" s="20">
        <v>-5303563</v>
      </c>
      <c r="R47" s="20"/>
      <c r="S47" s="20">
        <f t="shared" si="1"/>
        <v>86035577</v>
      </c>
      <c r="U47" s="32"/>
    </row>
    <row r="48" spans="1:21" ht="21">
      <c r="A48" s="285" t="s">
        <v>287</v>
      </c>
      <c r="B48" s="308"/>
      <c r="C48" s="309" t="s">
        <v>372</v>
      </c>
      <c r="D48" s="310">
        <v>357051</v>
      </c>
      <c r="E48" s="311">
        <v>31609860</v>
      </c>
      <c r="F48" s="310"/>
      <c r="G48" s="53">
        <v>550</v>
      </c>
      <c r="H48" s="310"/>
      <c r="I48" s="20">
        <v>0</v>
      </c>
      <c r="J48" s="20"/>
      <c r="K48" s="20">
        <v>0</v>
      </c>
      <c r="L48" s="20"/>
      <c r="M48" s="20">
        <f t="shared" si="0"/>
        <v>0</v>
      </c>
      <c r="N48" s="20"/>
      <c r="O48" s="20">
        <v>17385423000</v>
      </c>
      <c r="P48" s="20"/>
      <c r="Q48" s="20">
        <v>-327145056</v>
      </c>
      <c r="R48" s="20"/>
      <c r="S48" s="20">
        <f t="shared" si="1"/>
        <v>17058277944</v>
      </c>
      <c r="U48" s="32"/>
    </row>
    <row r="49" spans="1:21" ht="21">
      <c r="A49" s="285" t="s">
        <v>120</v>
      </c>
      <c r="B49" s="308"/>
      <c r="C49" s="309" t="s">
        <v>373</v>
      </c>
      <c r="D49" s="310">
        <v>623239</v>
      </c>
      <c r="E49" s="311">
        <v>211825</v>
      </c>
      <c r="F49" s="310"/>
      <c r="G49" s="53">
        <v>2250</v>
      </c>
      <c r="H49" s="310"/>
      <c r="I49" s="20">
        <v>0</v>
      </c>
      <c r="J49" s="20"/>
      <c r="K49" s="20">
        <v>0</v>
      </c>
      <c r="L49" s="20"/>
      <c r="M49" s="20">
        <f t="shared" si="0"/>
        <v>0</v>
      </c>
      <c r="N49" s="20"/>
      <c r="O49" s="20">
        <v>476606250</v>
      </c>
      <c r="P49" s="20"/>
      <c r="Q49" s="20">
        <v>-19114386</v>
      </c>
      <c r="R49" s="20"/>
      <c r="S49" s="20">
        <f t="shared" si="1"/>
        <v>457491864</v>
      </c>
      <c r="U49" s="32"/>
    </row>
    <row r="50" spans="1:21" ht="21">
      <c r="A50" s="285" t="s">
        <v>151</v>
      </c>
      <c r="B50" s="308"/>
      <c r="C50" s="309" t="s">
        <v>311</v>
      </c>
      <c r="D50" s="310">
        <v>870763</v>
      </c>
      <c r="E50" s="311">
        <v>6105932</v>
      </c>
      <c r="F50" s="310"/>
      <c r="G50" s="53">
        <v>2350</v>
      </c>
      <c r="H50" s="310"/>
      <c r="I50" s="20">
        <v>0</v>
      </c>
      <c r="J50" s="20"/>
      <c r="K50" s="20">
        <v>0</v>
      </c>
      <c r="L50" s="20"/>
      <c r="M50" s="20">
        <f t="shared" si="0"/>
        <v>0</v>
      </c>
      <c r="N50" s="20"/>
      <c r="O50" s="20">
        <v>14348940200</v>
      </c>
      <c r="P50" s="20"/>
      <c r="Q50" s="20">
        <v>0</v>
      </c>
      <c r="R50" s="20"/>
      <c r="S50" s="20">
        <f t="shared" si="1"/>
        <v>14348940200</v>
      </c>
      <c r="U50" s="32"/>
    </row>
    <row r="51" spans="1:21" ht="21">
      <c r="A51" s="285" t="s">
        <v>306</v>
      </c>
      <c r="B51" s="308"/>
      <c r="C51" s="309" t="s">
        <v>317</v>
      </c>
      <c r="D51" s="310">
        <v>922577</v>
      </c>
      <c r="E51" s="311">
        <v>3155003</v>
      </c>
      <c r="F51" s="310"/>
      <c r="G51" s="53">
        <v>2200</v>
      </c>
      <c r="H51" s="310"/>
      <c r="I51" s="20">
        <v>0</v>
      </c>
      <c r="J51" s="20"/>
      <c r="K51" s="20">
        <v>0</v>
      </c>
      <c r="L51" s="20"/>
      <c r="M51" s="20">
        <f t="shared" si="0"/>
        <v>0</v>
      </c>
      <c r="N51" s="20"/>
      <c r="O51" s="20">
        <v>6941006600</v>
      </c>
      <c r="P51" s="20"/>
      <c r="Q51" s="20">
        <v>0</v>
      </c>
      <c r="R51" s="20"/>
      <c r="S51" s="20">
        <f t="shared" si="1"/>
        <v>6941006600</v>
      </c>
      <c r="U51" s="32"/>
    </row>
    <row r="52" spans="1:21" ht="21">
      <c r="A52" s="285" t="s">
        <v>223</v>
      </c>
      <c r="B52" s="308"/>
      <c r="C52" s="309" t="s">
        <v>326</v>
      </c>
      <c r="D52" s="310">
        <v>139761</v>
      </c>
      <c r="E52" s="311">
        <v>5260809</v>
      </c>
      <c r="F52" s="310"/>
      <c r="G52" s="53">
        <v>200</v>
      </c>
      <c r="H52" s="310"/>
      <c r="I52" s="20">
        <v>0</v>
      </c>
      <c r="J52" s="20"/>
      <c r="K52" s="20">
        <v>0</v>
      </c>
      <c r="L52" s="20"/>
      <c r="M52" s="20">
        <f t="shared" si="0"/>
        <v>0</v>
      </c>
      <c r="N52" s="20"/>
      <c r="O52" s="20">
        <v>1052161800</v>
      </c>
      <c r="P52" s="20"/>
      <c r="Q52" s="20">
        <v>-12110190</v>
      </c>
      <c r="R52" s="20"/>
      <c r="S52" s="20">
        <f t="shared" si="1"/>
        <v>1040051610</v>
      </c>
      <c r="U52" s="32"/>
    </row>
    <row r="53" spans="1:21" ht="21">
      <c r="A53" s="285" t="s">
        <v>116</v>
      </c>
      <c r="B53" s="308"/>
      <c r="C53" s="309" t="s">
        <v>374</v>
      </c>
      <c r="D53" s="310">
        <v>4403047</v>
      </c>
      <c r="E53" s="311">
        <v>4049663</v>
      </c>
      <c r="F53" s="310"/>
      <c r="G53" s="53">
        <v>2740</v>
      </c>
      <c r="H53" s="310"/>
      <c r="I53" s="20">
        <v>0</v>
      </c>
      <c r="J53" s="20"/>
      <c r="K53" s="20">
        <v>0</v>
      </c>
      <c r="L53" s="20"/>
      <c r="M53" s="20">
        <f t="shared" si="0"/>
        <v>0</v>
      </c>
      <c r="N53" s="20"/>
      <c r="O53" s="20">
        <v>11096076620</v>
      </c>
      <c r="P53" s="20"/>
      <c r="Q53" s="20">
        <v>0</v>
      </c>
      <c r="R53" s="20"/>
      <c r="S53" s="20">
        <f t="shared" si="1"/>
        <v>11096076620</v>
      </c>
      <c r="U53" s="32"/>
    </row>
    <row r="54" spans="1:21" ht="21">
      <c r="A54" s="285" t="s">
        <v>224</v>
      </c>
      <c r="B54" s="308"/>
      <c r="C54" s="309" t="s">
        <v>323</v>
      </c>
      <c r="D54" s="310">
        <v>69093</v>
      </c>
      <c r="E54" s="311">
        <v>2013823</v>
      </c>
      <c r="F54" s="310"/>
      <c r="G54" s="53">
        <v>600</v>
      </c>
      <c r="H54" s="310"/>
      <c r="I54" s="20">
        <v>0</v>
      </c>
      <c r="J54" s="20"/>
      <c r="K54" s="20">
        <v>0</v>
      </c>
      <c r="L54" s="20"/>
      <c r="M54" s="20">
        <f t="shared" si="0"/>
        <v>0</v>
      </c>
      <c r="N54" s="20"/>
      <c r="O54" s="20">
        <v>1208293800</v>
      </c>
      <c r="P54" s="20"/>
      <c r="Q54" s="20">
        <v>-17133133</v>
      </c>
      <c r="R54" s="20"/>
      <c r="S54" s="20">
        <f t="shared" si="1"/>
        <v>1191160667</v>
      </c>
      <c r="U54" s="32"/>
    </row>
    <row r="55" spans="1:21" ht="21">
      <c r="A55" s="285" t="s">
        <v>135</v>
      </c>
      <c r="B55" s="308"/>
      <c r="C55" s="309" t="s">
        <v>319</v>
      </c>
      <c r="D55" s="310">
        <v>293469</v>
      </c>
      <c r="E55" s="311">
        <v>368131</v>
      </c>
      <c r="F55" s="310"/>
      <c r="G55" s="53">
        <v>5000</v>
      </c>
      <c r="H55" s="310"/>
      <c r="I55" s="20">
        <v>0</v>
      </c>
      <c r="J55" s="20"/>
      <c r="K55" s="20">
        <v>0</v>
      </c>
      <c r="L55" s="20"/>
      <c r="M55" s="20">
        <f t="shared" si="0"/>
        <v>0</v>
      </c>
      <c r="N55" s="20"/>
      <c r="O55" s="20">
        <v>1840655000</v>
      </c>
      <c r="P55" s="20"/>
      <c r="Q55" s="20">
        <v>0</v>
      </c>
      <c r="R55" s="20"/>
      <c r="S55" s="20">
        <f t="shared" si="1"/>
        <v>1840655000</v>
      </c>
      <c r="U55" s="32"/>
    </row>
    <row r="56" spans="1:21" ht="21">
      <c r="A56" s="285" t="s">
        <v>104</v>
      </c>
      <c r="B56" s="308"/>
      <c r="C56" s="309" t="s">
        <v>321</v>
      </c>
      <c r="D56" s="310">
        <v>355050</v>
      </c>
      <c r="E56" s="311">
        <v>4234336</v>
      </c>
      <c r="F56" s="310"/>
      <c r="G56" s="53">
        <v>4200</v>
      </c>
      <c r="H56" s="310"/>
      <c r="I56" s="20">
        <v>0</v>
      </c>
      <c r="J56" s="20"/>
      <c r="K56" s="20">
        <v>0</v>
      </c>
      <c r="L56" s="20"/>
      <c r="M56" s="20">
        <f t="shared" si="0"/>
        <v>0</v>
      </c>
      <c r="N56" s="20"/>
      <c r="O56" s="20">
        <v>17784211200</v>
      </c>
      <c r="P56" s="20"/>
      <c r="Q56" s="20">
        <v>0</v>
      </c>
      <c r="R56" s="20"/>
      <c r="S56" s="20">
        <f t="shared" si="1"/>
        <v>17784211200</v>
      </c>
      <c r="U56" s="32"/>
    </row>
    <row r="57" spans="1:21" ht="18">
      <c r="A57" s="285" t="s">
        <v>291</v>
      </c>
      <c r="B57" s="229"/>
      <c r="C57" s="309" t="s">
        <v>323</v>
      </c>
      <c r="D57" s="310">
        <v>491633</v>
      </c>
      <c r="E57" s="311">
        <v>1924930</v>
      </c>
      <c r="F57" s="229"/>
      <c r="G57" s="57">
        <v>1200</v>
      </c>
      <c r="H57" s="229"/>
      <c r="I57" s="57">
        <v>0</v>
      </c>
      <c r="J57" s="312"/>
      <c r="K57" s="20">
        <v>0</v>
      </c>
      <c r="L57" s="312"/>
      <c r="M57" s="20">
        <f t="shared" si="0"/>
        <v>0</v>
      </c>
      <c r="N57" s="312"/>
      <c r="O57" s="57">
        <v>2309916000</v>
      </c>
      <c r="P57" s="312"/>
      <c r="Q57" s="57">
        <v>-92639629</v>
      </c>
      <c r="R57" s="312"/>
      <c r="S57" s="20">
        <f t="shared" si="1"/>
        <v>2217276371</v>
      </c>
      <c r="U57" s="32"/>
    </row>
    <row r="58" spans="1:21" ht="21">
      <c r="A58" s="312" t="s">
        <v>207</v>
      </c>
      <c r="B58" s="308"/>
      <c r="C58" s="309" t="s">
        <v>590</v>
      </c>
      <c r="D58" s="310">
        <v>1369159</v>
      </c>
      <c r="E58" s="311">
        <v>6968053</v>
      </c>
      <c r="F58" s="310"/>
      <c r="G58" s="53">
        <v>150</v>
      </c>
      <c r="H58" s="310"/>
      <c r="I58" s="20">
        <v>1045207950</v>
      </c>
      <c r="J58" s="20"/>
      <c r="K58" s="20">
        <v>-97379623</v>
      </c>
      <c r="L58" s="20"/>
      <c r="M58" s="20">
        <f t="shared" si="0"/>
        <v>947828327</v>
      </c>
      <c r="N58" s="20"/>
      <c r="O58" s="20">
        <v>1045207950</v>
      </c>
      <c r="P58" s="20"/>
      <c r="Q58" s="20">
        <v>-97379623</v>
      </c>
      <c r="R58" s="20"/>
      <c r="S58" s="20">
        <f t="shared" si="1"/>
        <v>947828327</v>
      </c>
      <c r="U58" s="32"/>
    </row>
    <row r="59" spans="1:21" ht="21">
      <c r="A59" s="285" t="s">
        <v>157</v>
      </c>
      <c r="B59" s="308"/>
      <c r="C59" s="309" t="s">
        <v>319</v>
      </c>
      <c r="D59" s="310">
        <v>105355</v>
      </c>
      <c r="E59" s="311">
        <v>600617</v>
      </c>
      <c r="F59" s="310"/>
      <c r="G59" s="53">
        <v>8300</v>
      </c>
      <c r="H59" s="310"/>
      <c r="I59" s="20">
        <v>0</v>
      </c>
      <c r="J59" s="20"/>
      <c r="K59" s="20">
        <v>0</v>
      </c>
      <c r="L59" s="20"/>
      <c r="M59" s="20">
        <f t="shared" si="0"/>
        <v>0</v>
      </c>
      <c r="N59" s="20"/>
      <c r="O59" s="20">
        <v>4985121100</v>
      </c>
      <c r="P59" s="20"/>
      <c r="Q59" s="20">
        <v>0</v>
      </c>
      <c r="R59" s="20"/>
      <c r="S59" s="20">
        <f t="shared" si="1"/>
        <v>4985121100</v>
      </c>
      <c r="U59" s="32"/>
    </row>
    <row r="60" spans="1:21" ht="21">
      <c r="A60" s="285" t="s">
        <v>199</v>
      </c>
      <c r="B60" s="308"/>
      <c r="C60" s="309" t="s">
        <v>311</v>
      </c>
      <c r="D60" s="310">
        <v>1048281</v>
      </c>
      <c r="E60" s="311">
        <v>2339549</v>
      </c>
      <c r="F60" s="310"/>
      <c r="G60" s="53">
        <v>1350</v>
      </c>
      <c r="H60" s="310"/>
      <c r="I60" s="20">
        <v>0</v>
      </c>
      <c r="J60" s="20"/>
      <c r="K60" s="20">
        <v>0</v>
      </c>
      <c r="L60" s="20"/>
      <c r="M60" s="20">
        <f t="shared" si="0"/>
        <v>0</v>
      </c>
      <c r="N60" s="20"/>
      <c r="O60" s="20">
        <v>3158391150</v>
      </c>
      <c r="P60" s="20"/>
      <c r="Q60" s="20">
        <v>0</v>
      </c>
      <c r="R60" s="20"/>
      <c r="S60" s="20">
        <f t="shared" si="1"/>
        <v>3158391150</v>
      </c>
      <c r="U60" s="32"/>
    </row>
    <row r="61" spans="1:21" ht="21">
      <c r="A61" s="285" t="s">
        <v>119</v>
      </c>
      <c r="B61" s="308"/>
      <c r="C61" s="309" t="s">
        <v>314</v>
      </c>
      <c r="D61" s="310">
        <v>1976188</v>
      </c>
      <c r="E61" s="311">
        <v>1809077</v>
      </c>
      <c r="F61" s="310"/>
      <c r="G61" s="53">
        <v>550</v>
      </c>
      <c r="H61" s="310"/>
      <c r="I61" s="20">
        <v>0</v>
      </c>
      <c r="J61" s="20"/>
      <c r="K61" s="20">
        <v>0</v>
      </c>
      <c r="L61" s="20"/>
      <c r="M61" s="20">
        <f t="shared" si="0"/>
        <v>0</v>
      </c>
      <c r="N61" s="20"/>
      <c r="O61" s="20">
        <v>994992350</v>
      </c>
      <c r="P61" s="20"/>
      <c r="Q61" s="20">
        <v>-10118566</v>
      </c>
      <c r="R61" s="20"/>
      <c r="S61" s="20">
        <f t="shared" si="1"/>
        <v>984873784</v>
      </c>
      <c r="U61" s="32"/>
    </row>
    <row r="62" spans="1:21" ht="21">
      <c r="A62" s="285" t="s">
        <v>147</v>
      </c>
      <c r="B62" s="308"/>
      <c r="C62" s="309" t="s">
        <v>312</v>
      </c>
      <c r="D62" s="310">
        <v>2821</v>
      </c>
      <c r="E62" s="311">
        <v>3620353</v>
      </c>
      <c r="F62" s="310"/>
      <c r="G62" s="53">
        <v>750</v>
      </c>
      <c r="H62" s="310"/>
      <c r="I62" s="20">
        <v>0</v>
      </c>
      <c r="J62" s="20"/>
      <c r="K62" s="20">
        <v>0</v>
      </c>
      <c r="L62" s="20"/>
      <c r="M62" s="20">
        <f t="shared" si="0"/>
        <v>0</v>
      </c>
      <c r="N62" s="20"/>
      <c r="O62" s="20">
        <v>2715264750</v>
      </c>
      <c r="P62" s="20"/>
      <c r="Q62" s="20">
        <v>-27612862</v>
      </c>
      <c r="R62" s="20"/>
      <c r="S62" s="20">
        <f t="shared" si="1"/>
        <v>2687651888</v>
      </c>
      <c r="U62" s="32"/>
    </row>
    <row r="63" spans="1:21" ht="21">
      <c r="A63" s="285" t="s">
        <v>146</v>
      </c>
      <c r="B63" s="308"/>
      <c r="C63" s="309" t="s">
        <v>322</v>
      </c>
      <c r="D63" s="310">
        <v>226122</v>
      </c>
      <c r="E63" s="311">
        <v>10134330</v>
      </c>
      <c r="F63" s="310"/>
      <c r="G63" s="53">
        <v>640</v>
      </c>
      <c r="H63" s="310"/>
      <c r="I63" s="20">
        <v>0</v>
      </c>
      <c r="J63" s="20"/>
      <c r="K63" s="20">
        <v>0</v>
      </c>
      <c r="L63" s="20"/>
      <c r="M63" s="20">
        <f t="shared" si="0"/>
        <v>0</v>
      </c>
      <c r="N63" s="20"/>
      <c r="O63" s="20">
        <v>6485971200</v>
      </c>
      <c r="P63" s="20"/>
      <c r="Q63" s="20">
        <v>-320920450</v>
      </c>
      <c r="R63" s="20"/>
      <c r="S63" s="20">
        <f t="shared" si="1"/>
        <v>6165050750</v>
      </c>
      <c r="U63" s="32"/>
    </row>
    <row r="64" spans="1:21" ht="21">
      <c r="A64" s="285" t="s">
        <v>156</v>
      </c>
      <c r="B64" s="308"/>
      <c r="C64" s="309" t="s">
        <v>326</v>
      </c>
      <c r="D64" s="310">
        <v>1754536</v>
      </c>
      <c r="E64" s="311">
        <v>808373</v>
      </c>
      <c r="F64" s="310"/>
      <c r="G64" s="53">
        <v>800</v>
      </c>
      <c r="H64" s="310"/>
      <c r="I64" s="20">
        <v>0</v>
      </c>
      <c r="J64" s="20"/>
      <c r="K64" s="20">
        <v>0</v>
      </c>
      <c r="L64" s="20"/>
      <c r="M64" s="20">
        <f t="shared" si="0"/>
        <v>0</v>
      </c>
      <c r="N64" s="20"/>
      <c r="O64" s="20">
        <v>646698400</v>
      </c>
      <c r="P64" s="20"/>
      <c r="Q64" s="20">
        <v>0</v>
      </c>
      <c r="R64" s="20"/>
      <c r="S64" s="20">
        <f t="shared" si="1"/>
        <v>646698400</v>
      </c>
      <c r="U64" s="32"/>
    </row>
    <row r="65" spans="1:21" ht="21">
      <c r="A65" s="285" t="s">
        <v>190</v>
      </c>
      <c r="B65" s="308"/>
      <c r="C65" s="309" t="s">
        <v>327</v>
      </c>
      <c r="D65" s="310">
        <v>528705</v>
      </c>
      <c r="E65" s="311">
        <v>3314649</v>
      </c>
      <c r="F65" s="310"/>
      <c r="G65" s="53">
        <v>45</v>
      </c>
      <c r="H65" s="310"/>
      <c r="I65" s="20">
        <v>0</v>
      </c>
      <c r="J65" s="20"/>
      <c r="K65" s="20">
        <v>0</v>
      </c>
      <c r="L65" s="20"/>
      <c r="M65" s="20">
        <f t="shared" si="0"/>
        <v>0</v>
      </c>
      <c r="N65" s="20"/>
      <c r="O65" s="20">
        <v>149159205</v>
      </c>
      <c r="P65" s="20"/>
      <c r="Q65" s="20">
        <v>0</v>
      </c>
      <c r="R65" s="20"/>
      <c r="S65" s="20">
        <f t="shared" si="1"/>
        <v>149159205</v>
      </c>
      <c r="U65" s="32"/>
    </row>
    <row r="66" spans="1:21" ht="21">
      <c r="A66" s="285" t="s">
        <v>196</v>
      </c>
      <c r="B66" s="308"/>
      <c r="C66" s="309" t="s">
        <v>328</v>
      </c>
      <c r="D66" s="310">
        <v>633854</v>
      </c>
      <c r="E66" s="311">
        <v>6219753</v>
      </c>
      <c r="F66" s="310"/>
      <c r="G66" s="53">
        <v>550</v>
      </c>
      <c r="H66" s="310"/>
      <c r="I66" s="20">
        <v>0</v>
      </c>
      <c r="J66" s="20"/>
      <c r="K66" s="20">
        <v>0</v>
      </c>
      <c r="L66" s="20"/>
      <c r="M66" s="20">
        <f t="shared" si="0"/>
        <v>0</v>
      </c>
      <c r="N66" s="20"/>
      <c r="O66" s="20">
        <v>3420864150</v>
      </c>
      <c r="P66" s="20"/>
      <c r="Q66" s="20">
        <v>0</v>
      </c>
      <c r="R66" s="20"/>
      <c r="S66" s="20">
        <f t="shared" si="1"/>
        <v>3420864150</v>
      </c>
      <c r="U66" s="32"/>
    </row>
    <row r="67" spans="1:21" ht="21">
      <c r="A67" s="285" t="s">
        <v>279</v>
      </c>
      <c r="B67" s="308"/>
      <c r="C67" s="309" t="s">
        <v>329</v>
      </c>
      <c r="D67" s="310">
        <v>302497</v>
      </c>
      <c r="E67" s="311">
        <v>4417881</v>
      </c>
      <c r="F67" s="310"/>
      <c r="G67" s="58">
        <v>1800</v>
      </c>
      <c r="H67" s="310"/>
      <c r="I67" s="57">
        <v>0</v>
      </c>
      <c r="J67" s="57"/>
      <c r="K67" s="20">
        <v>0</v>
      </c>
      <c r="L67" s="57"/>
      <c r="M67" s="20">
        <f t="shared" si="0"/>
        <v>0</v>
      </c>
      <c r="N67" s="57"/>
      <c r="O67" s="57">
        <v>7952185800</v>
      </c>
      <c r="P67" s="57"/>
      <c r="Q67" s="57">
        <v>-112758880</v>
      </c>
      <c r="R67" s="57"/>
      <c r="S67" s="20">
        <f t="shared" si="1"/>
        <v>7839426920</v>
      </c>
      <c r="U67" s="32"/>
    </row>
    <row r="68" spans="1:21" ht="21">
      <c r="A68" s="285" t="s">
        <v>99</v>
      </c>
      <c r="B68" s="308"/>
      <c r="C68" s="309" t="s">
        <v>315</v>
      </c>
      <c r="D68" s="310">
        <v>521923</v>
      </c>
      <c r="E68" s="311">
        <v>12816015</v>
      </c>
      <c r="F68" s="310"/>
      <c r="G68" s="53">
        <v>46</v>
      </c>
      <c r="H68" s="310"/>
      <c r="I68" s="20">
        <v>0</v>
      </c>
      <c r="J68" s="20"/>
      <c r="K68" s="20">
        <v>0</v>
      </c>
      <c r="L68" s="20"/>
      <c r="M68" s="20">
        <f t="shared" si="0"/>
        <v>0</v>
      </c>
      <c r="N68" s="20"/>
      <c r="O68" s="20">
        <v>589536690</v>
      </c>
      <c r="P68" s="20"/>
      <c r="Q68" s="20">
        <v>0</v>
      </c>
      <c r="R68" s="20"/>
      <c r="S68" s="20">
        <f t="shared" si="1"/>
        <v>589536690</v>
      </c>
      <c r="U68" s="32"/>
    </row>
    <row r="69" spans="1:21" ht="21">
      <c r="A69" s="285" t="s">
        <v>183</v>
      </c>
      <c r="B69" s="308"/>
      <c r="C69" s="309" t="s">
        <v>315</v>
      </c>
      <c r="D69" s="310">
        <v>813670</v>
      </c>
      <c r="E69" s="311">
        <v>3667501</v>
      </c>
      <c r="F69" s="310"/>
      <c r="G69" s="53">
        <v>500</v>
      </c>
      <c r="H69" s="310"/>
      <c r="I69" s="20">
        <v>0</v>
      </c>
      <c r="J69" s="20"/>
      <c r="K69" s="20">
        <v>0</v>
      </c>
      <c r="L69" s="20"/>
      <c r="M69" s="20">
        <f t="shared" si="0"/>
        <v>0</v>
      </c>
      <c r="N69" s="20"/>
      <c r="O69" s="20">
        <v>1833750500</v>
      </c>
      <c r="P69" s="20"/>
      <c r="Q69" s="20">
        <v>0</v>
      </c>
      <c r="R69" s="20"/>
      <c r="S69" s="20">
        <f t="shared" si="1"/>
        <v>1833750500</v>
      </c>
      <c r="U69" s="32"/>
    </row>
    <row r="70" spans="1:21" ht="21">
      <c r="A70" s="285" t="s">
        <v>132</v>
      </c>
      <c r="B70" s="308"/>
      <c r="C70" s="309" t="s">
        <v>316</v>
      </c>
      <c r="D70" s="310">
        <v>104252</v>
      </c>
      <c r="E70" s="311">
        <v>444089</v>
      </c>
      <c r="F70" s="310"/>
      <c r="G70" s="53">
        <v>300</v>
      </c>
      <c r="H70" s="310"/>
      <c r="I70" s="20">
        <v>0</v>
      </c>
      <c r="J70" s="20"/>
      <c r="K70" s="20">
        <v>0</v>
      </c>
      <c r="L70" s="20"/>
      <c r="M70" s="20">
        <f t="shared" si="0"/>
        <v>0</v>
      </c>
      <c r="N70" s="20"/>
      <c r="O70" s="20">
        <v>133226700</v>
      </c>
      <c r="P70" s="20"/>
      <c r="Q70" s="20">
        <v>0</v>
      </c>
      <c r="R70" s="20"/>
      <c r="S70" s="20">
        <f t="shared" si="1"/>
        <v>133226700</v>
      </c>
      <c r="U70" s="32"/>
    </row>
    <row r="71" spans="1:21" ht="21">
      <c r="A71" s="285" t="s">
        <v>231</v>
      </c>
      <c r="B71" s="308"/>
      <c r="C71" s="309" t="s">
        <v>311</v>
      </c>
      <c r="D71" s="310">
        <v>901999</v>
      </c>
      <c r="E71" s="311">
        <v>59743</v>
      </c>
      <c r="F71" s="310"/>
      <c r="G71" s="58">
        <v>6200</v>
      </c>
      <c r="H71" s="310"/>
      <c r="I71" s="57">
        <v>0</v>
      </c>
      <c r="J71" s="57"/>
      <c r="K71" s="20">
        <v>0</v>
      </c>
      <c r="L71" s="57"/>
      <c r="M71" s="20">
        <f t="shared" si="0"/>
        <v>0</v>
      </c>
      <c r="N71" s="57"/>
      <c r="O71" s="57">
        <v>370406600</v>
      </c>
      <c r="P71" s="57"/>
      <c r="Q71" s="57">
        <v>0</v>
      </c>
      <c r="R71" s="57"/>
      <c r="S71" s="20">
        <f t="shared" si="1"/>
        <v>370406600</v>
      </c>
      <c r="U71" s="32"/>
    </row>
    <row r="72" spans="1:21" ht="21">
      <c r="A72" s="285" t="s">
        <v>210</v>
      </c>
      <c r="B72" s="308"/>
      <c r="C72" s="309" t="s">
        <v>323</v>
      </c>
      <c r="D72" s="310">
        <v>91306</v>
      </c>
      <c r="E72" s="311">
        <v>11532657</v>
      </c>
      <c r="F72" s="310"/>
      <c r="G72" s="53">
        <v>700</v>
      </c>
      <c r="H72" s="310"/>
      <c r="I72" s="20">
        <v>0</v>
      </c>
      <c r="J72" s="20"/>
      <c r="K72" s="20">
        <v>0</v>
      </c>
      <c r="L72" s="20"/>
      <c r="M72" s="20">
        <f t="shared" si="0"/>
        <v>0</v>
      </c>
      <c r="N72" s="20"/>
      <c r="O72" s="20">
        <v>8072859900</v>
      </c>
      <c r="P72" s="20"/>
      <c r="Q72" s="20">
        <v>0</v>
      </c>
      <c r="R72" s="20"/>
      <c r="S72" s="20">
        <f t="shared" si="1"/>
        <v>8072859900</v>
      </c>
      <c r="U72" s="32"/>
    </row>
    <row r="73" spans="1:21" ht="21">
      <c r="A73" s="285" t="s">
        <v>197</v>
      </c>
      <c r="B73" s="308"/>
      <c r="C73" s="309" t="s">
        <v>326</v>
      </c>
      <c r="D73" s="310">
        <v>125122</v>
      </c>
      <c r="E73" s="311">
        <v>5399176</v>
      </c>
      <c r="F73" s="310"/>
      <c r="G73" s="53">
        <v>1000</v>
      </c>
      <c r="H73" s="310"/>
      <c r="I73" s="20">
        <v>0</v>
      </c>
      <c r="J73" s="20"/>
      <c r="K73" s="20">
        <v>0</v>
      </c>
      <c r="L73" s="20"/>
      <c r="M73" s="20">
        <f t="shared" ref="M73:M93" si="2">I73+K73</f>
        <v>0</v>
      </c>
      <c r="N73" s="20"/>
      <c r="O73" s="20">
        <v>5399176000</v>
      </c>
      <c r="P73" s="20"/>
      <c r="Q73" s="20">
        <v>0</v>
      </c>
      <c r="R73" s="20"/>
      <c r="S73" s="20">
        <f t="shared" ref="S73:S93" si="3">O73+Q73</f>
        <v>5399176000</v>
      </c>
      <c r="U73" s="32"/>
    </row>
    <row r="74" spans="1:21" ht="21">
      <c r="A74" s="285" t="s">
        <v>155</v>
      </c>
      <c r="B74" s="308"/>
      <c r="C74" s="309" t="s">
        <v>317</v>
      </c>
      <c r="D74" s="310">
        <v>7379981</v>
      </c>
      <c r="E74" s="311">
        <v>1211195</v>
      </c>
      <c r="F74" s="310"/>
      <c r="G74" s="53">
        <v>4790</v>
      </c>
      <c r="H74" s="310"/>
      <c r="I74" s="20">
        <v>0</v>
      </c>
      <c r="J74" s="20"/>
      <c r="K74" s="20">
        <v>0</v>
      </c>
      <c r="L74" s="20"/>
      <c r="M74" s="20">
        <f t="shared" si="2"/>
        <v>0</v>
      </c>
      <c r="N74" s="20"/>
      <c r="O74" s="20">
        <v>5801624050</v>
      </c>
      <c r="P74" s="20"/>
      <c r="Q74" s="20">
        <v>-3970995</v>
      </c>
      <c r="R74" s="20"/>
      <c r="S74" s="20">
        <f t="shared" si="3"/>
        <v>5797653055</v>
      </c>
      <c r="U74" s="32"/>
    </row>
    <row r="75" spans="1:21" ht="21">
      <c r="A75" s="285" t="s">
        <v>93</v>
      </c>
      <c r="B75" s="308"/>
      <c r="C75" s="309" t="s">
        <v>312</v>
      </c>
      <c r="D75" s="310">
        <v>467028</v>
      </c>
      <c r="E75" s="311">
        <v>8644028</v>
      </c>
      <c r="F75" s="310"/>
      <c r="G75" s="53">
        <v>78</v>
      </c>
      <c r="H75" s="310"/>
      <c r="I75" s="20">
        <v>0</v>
      </c>
      <c r="J75" s="20"/>
      <c r="K75" s="20">
        <v>0</v>
      </c>
      <c r="L75" s="20"/>
      <c r="M75" s="20">
        <f t="shared" si="2"/>
        <v>0</v>
      </c>
      <c r="N75" s="20"/>
      <c r="O75" s="20">
        <v>674234184</v>
      </c>
      <c r="P75" s="20"/>
      <c r="Q75" s="20">
        <v>-461488</v>
      </c>
      <c r="R75" s="20"/>
      <c r="S75" s="20">
        <f t="shared" si="3"/>
        <v>673772696</v>
      </c>
      <c r="U75" s="32"/>
    </row>
    <row r="76" spans="1:21" ht="21">
      <c r="A76" s="285" t="s">
        <v>122</v>
      </c>
      <c r="B76" s="308"/>
      <c r="C76" s="309" t="s">
        <v>327</v>
      </c>
      <c r="D76" s="310"/>
      <c r="E76" s="311">
        <v>848277</v>
      </c>
      <c r="F76" s="310"/>
      <c r="G76" s="53">
        <v>6200</v>
      </c>
      <c r="H76" s="310"/>
      <c r="I76" s="20">
        <v>0</v>
      </c>
      <c r="J76" s="20"/>
      <c r="K76" s="20">
        <v>0</v>
      </c>
      <c r="L76" s="20"/>
      <c r="M76" s="20">
        <f t="shared" si="2"/>
        <v>0</v>
      </c>
      <c r="N76" s="20"/>
      <c r="O76" s="20">
        <v>5259317400</v>
      </c>
      <c r="P76" s="20"/>
      <c r="Q76" s="20">
        <v>0</v>
      </c>
      <c r="R76" s="20"/>
      <c r="S76" s="20">
        <f t="shared" si="3"/>
        <v>5259317400</v>
      </c>
      <c r="U76" s="32"/>
    </row>
    <row r="77" spans="1:21" s="136" customFormat="1" ht="21">
      <c r="A77" s="285" t="s">
        <v>174</v>
      </c>
      <c r="B77" s="308"/>
      <c r="C77" s="309" t="s">
        <v>311</v>
      </c>
      <c r="D77" s="310"/>
      <c r="E77" s="311">
        <v>25586605</v>
      </c>
      <c r="F77" s="310"/>
      <c r="G77" s="53">
        <v>1000</v>
      </c>
      <c r="H77" s="310"/>
      <c r="I77" s="20">
        <v>0</v>
      </c>
      <c r="J77" s="20"/>
      <c r="K77" s="20">
        <v>0</v>
      </c>
      <c r="L77" s="20"/>
      <c r="M77" s="20">
        <f t="shared" si="2"/>
        <v>0</v>
      </c>
      <c r="N77" s="20"/>
      <c r="O77" s="20">
        <v>25586605000</v>
      </c>
      <c r="P77" s="20"/>
      <c r="Q77" s="20">
        <v>0</v>
      </c>
      <c r="R77" s="20"/>
      <c r="S77" s="20">
        <f t="shared" si="3"/>
        <v>25586605000</v>
      </c>
      <c r="U77" s="32"/>
    </row>
    <row r="78" spans="1:21" ht="21">
      <c r="A78" s="285" t="s">
        <v>226</v>
      </c>
      <c r="B78" s="308"/>
      <c r="C78" s="309" t="s">
        <v>592</v>
      </c>
      <c r="D78" s="310"/>
      <c r="E78" s="311">
        <v>440083</v>
      </c>
      <c r="F78" s="310"/>
      <c r="G78" s="53">
        <v>2330</v>
      </c>
      <c r="H78" s="310"/>
      <c r="I78" s="20">
        <v>1025393390</v>
      </c>
      <c r="J78" s="20"/>
      <c r="K78" s="57">
        <v>-28008747</v>
      </c>
      <c r="L78" s="20"/>
      <c r="M78" s="20">
        <f t="shared" si="2"/>
        <v>997384643</v>
      </c>
      <c r="N78" s="20"/>
      <c r="O78" s="20">
        <v>1025393390</v>
      </c>
      <c r="P78" s="20"/>
      <c r="Q78" s="20">
        <v>-28008747</v>
      </c>
      <c r="R78" s="20"/>
      <c r="S78" s="20">
        <f t="shared" si="3"/>
        <v>997384643</v>
      </c>
      <c r="U78" s="32"/>
    </row>
    <row r="79" spans="1:21" ht="21">
      <c r="A79" s="285" t="s">
        <v>204</v>
      </c>
      <c r="B79" s="308"/>
      <c r="C79" s="309" t="s">
        <v>320</v>
      </c>
      <c r="D79" s="310"/>
      <c r="E79" s="311">
        <v>42829844</v>
      </c>
      <c r="F79" s="310"/>
      <c r="G79" s="53">
        <v>40</v>
      </c>
      <c r="H79" s="310"/>
      <c r="I79" s="20">
        <v>0</v>
      </c>
      <c r="J79" s="20"/>
      <c r="K79" s="57">
        <v>0</v>
      </c>
      <c r="L79" s="20"/>
      <c r="M79" s="20">
        <f t="shared" si="2"/>
        <v>0</v>
      </c>
      <c r="N79" s="20"/>
      <c r="O79" s="20">
        <v>1713193760</v>
      </c>
      <c r="P79" s="20"/>
      <c r="Q79" s="20">
        <v>0</v>
      </c>
      <c r="R79" s="20"/>
      <c r="S79" s="20">
        <f t="shared" si="3"/>
        <v>1713193760</v>
      </c>
      <c r="U79" s="32"/>
    </row>
    <row r="80" spans="1:21" ht="21">
      <c r="A80" s="285" t="s">
        <v>136</v>
      </c>
      <c r="B80" s="308"/>
      <c r="C80" s="309" t="s">
        <v>375</v>
      </c>
      <c r="D80" s="310"/>
      <c r="E80" s="311">
        <v>3364109</v>
      </c>
      <c r="F80" s="310"/>
      <c r="G80" s="53">
        <v>350</v>
      </c>
      <c r="H80" s="310"/>
      <c r="I80" s="20">
        <v>0</v>
      </c>
      <c r="J80" s="20"/>
      <c r="K80" s="57">
        <v>0</v>
      </c>
      <c r="L80" s="20"/>
      <c r="M80" s="20">
        <f t="shared" si="2"/>
        <v>0</v>
      </c>
      <c r="N80" s="20"/>
      <c r="O80" s="20">
        <v>1177438150</v>
      </c>
      <c r="P80" s="20"/>
      <c r="Q80" s="20">
        <v>-137474630</v>
      </c>
      <c r="R80" s="20"/>
      <c r="S80" s="20">
        <f t="shared" si="3"/>
        <v>1039963520</v>
      </c>
      <c r="U80" s="32"/>
    </row>
    <row r="81" spans="1:21" ht="21">
      <c r="A81" s="285" t="s">
        <v>163</v>
      </c>
      <c r="B81" s="308"/>
      <c r="C81" s="309" t="s">
        <v>330</v>
      </c>
      <c r="D81" s="310"/>
      <c r="E81" s="311">
        <v>1541698</v>
      </c>
      <c r="F81" s="310"/>
      <c r="G81" s="53">
        <v>390</v>
      </c>
      <c r="H81" s="310"/>
      <c r="I81" s="20">
        <v>0</v>
      </c>
      <c r="J81" s="20"/>
      <c r="K81" s="57">
        <v>0</v>
      </c>
      <c r="L81" s="20"/>
      <c r="M81" s="20">
        <f t="shared" si="2"/>
        <v>0</v>
      </c>
      <c r="N81" s="20"/>
      <c r="O81" s="20">
        <v>601262220</v>
      </c>
      <c r="P81" s="20"/>
      <c r="Q81" s="20">
        <v>0</v>
      </c>
      <c r="R81" s="20"/>
      <c r="S81" s="20">
        <f t="shared" si="3"/>
        <v>601262220</v>
      </c>
      <c r="U81" s="32"/>
    </row>
    <row r="82" spans="1:21" ht="21">
      <c r="A82" s="285" t="s">
        <v>221</v>
      </c>
      <c r="B82" s="308"/>
      <c r="C82" s="309" t="s">
        <v>314</v>
      </c>
      <c r="D82" s="310"/>
      <c r="E82" s="311">
        <v>1080696</v>
      </c>
      <c r="F82" s="310"/>
      <c r="G82" s="53">
        <v>650</v>
      </c>
      <c r="H82" s="310"/>
      <c r="I82" s="20">
        <v>0</v>
      </c>
      <c r="J82" s="20"/>
      <c r="K82" s="57">
        <v>0</v>
      </c>
      <c r="L82" s="20"/>
      <c r="M82" s="20">
        <f t="shared" si="2"/>
        <v>0</v>
      </c>
      <c r="N82" s="20"/>
      <c r="O82" s="20">
        <v>702452400</v>
      </c>
      <c r="P82" s="20"/>
      <c r="Q82" s="20">
        <v>-6199512</v>
      </c>
      <c r="R82" s="20"/>
      <c r="S82" s="20">
        <f t="shared" si="3"/>
        <v>696252888</v>
      </c>
      <c r="U82" s="32"/>
    </row>
    <row r="83" spans="1:21" ht="21">
      <c r="A83" s="285" t="s">
        <v>166</v>
      </c>
      <c r="B83" s="308"/>
      <c r="C83" s="309" t="s">
        <v>331</v>
      </c>
      <c r="D83" s="310"/>
      <c r="E83" s="311">
        <v>22494382</v>
      </c>
      <c r="F83" s="310"/>
      <c r="G83" s="53">
        <v>19</v>
      </c>
      <c r="H83" s="310"/>
      <c r="I83" s="20">
        <v>0</v>
      </c>
      <c r="J83" s="20"/>
      <c r="K83" s="57">
        <v>0</v>
      </c>
      <c r="L83" s="20"/>
      <c r="M83" s="20">
        <f t="shared" si="2"/>
        <v>0</v>
      </c>
      <c r="N83" s="20"/>
      <c r="O83" s="20">
        <v>427393258</v>
      </c>
      <c r="P83" s="20"/>
      <c r="Q83" s="20">
        <v>0</v>
      </c>
      <c r="R83" s="20"/>
      <c r="S83" s="20">
        <f t="shared" si="3"/>
        <v>427393258</v>
      </c>
      <c r="U83" s="32"/>
    </row>
    <row r="84" spans="1:21" ht="21">
      <c r="A84" s="285" t="s">
        <v>148</v>
      </c>
      <c r="B84" s="308"/>
      <c r="C84" s="309" t="s">
        <v>315</v>
      </c>
      <c r="D84" s="310"/>
      <c r="E84" s="311">
        <v>1211261</v>
      </c>
      <c r="F84" s="310"/>
      <c r="G84" s="53">
        <v>250</v>
      </c>
      <c r="H84" s="310"/>
      <c r="I84" s="20">
        <v>0</v>
      </c>
      <c r="J84" s="20"/>
      <c r="K84" s="57">
        <v>0</v>
      </c>
      <c r="L84" s="20"/>
      <c r="M84" s="20">
        <f t="shared" si="2"/>
        <v>0</v>
      </c>
      <c r="N84" s="20"/>
      <c r="O84" s="20">
        <v>302815250</v>
      </c>
      <c r="P84" s="20"/>
      <c r="Q84" s="20">
        <v>0</v>
      </c>
      <c r="R84" s="20"/>
      <c r="S84" s="20">
        <f t="shared" si="3"/>
        <v>302815250</v>
      </c>
      <c r="U84" s="32"/>
    </row>
    <row r="85" spans="1:21" ht="21">
      <c r="A85" s="285" t="s">
        <v>181</v>
      </c>
      <c r="B85" s="308"/>
      <c r="C85" s="309" t="s">
        <v>323</v>
      </c>
      <c r="D85" s="310"/>
      <c r="E85" s="311">
        <v>3784383</v>
      </c>
      <c r="F85" s="310"/>
      <c r="G85" s="53">
        <v>4290</v>
      </c>
      <c r="H85" s="310"/>
      <c r="I85" s="20">
        <v>0</v>
      </c>
      <c r="J85" s="20"/>
      <c r="K85" s="57">
        <v>0</v>
      </c>
      <c r="L85" s="20"/>
      <c r="M85" s="20">
        <f t="shared" si="2"/>
        <v>0</v>
      </c>
      <c r="N85" s="20"/>
      <c r="O85" s="20">
        <v>16235003070</v>
      </c>
      <c r="P85" s="20"/>
      <c r="Q85" s="20">
        <v>0</v>
      </c>
      <c r="R85" s="20"/>
      <c r="S85" s="20">
        <f t="shared" si="3"/>
        <v>16235003070</v>
      </c>
      <c r="U85" s="32"/>
    </row>
    <row r="86" spans="1:21" ht="21">
      <c r="A86" s="285" t="s">
        <v>272</v>
      </c>
      <c r="B86" s="308"/>
      <c r="C86" s="309" t="s">
        <v>314</v>
      </c>
      <c r="D86" s="310"/>
      <c r="E86" s="311">
        <v>1923060</v>
      </c>
      <c r="F86" s="310"/>
      <c r="G86" s="53">
        <v>11</v>
      </c>
      <c r="H86" s="310"/>
      <c r="I86" s="20">
        <v>0</v>
      </c>
      <c r="J86" s="20"/>
      <c r="K86" s="57">
        <v>0</v>
      </c>
      <c r="L86" s="20"/>
      <c r="M86" s="20">
        <f t="shared" si="2"/>
        <v>0</v>
      </c>
      <c r="N86" s="20"/>
      <c r="O86" s="20">
        <v>21153660</v>
      </c>
      <c r="P86" s="20"/>
      <c r="Q86" s="20">
        <v>0</v>
      </c>
      <c r="R86" s="20"/>
      <c r="S86" s="20">
        <f t="shared" si="3"/>
        <v>21153660</v>
      </c>
      <c r="U86" s="32"/>
    </row>
    <row r="87" spans="1:21" ht="21">
      <c r="A87" s="285" t="s">
        <v>194</v>
      </c>
      <c r="B87" s="308"/>
      <c r="C87" s="309" t="s">
        <v>311</v>
      </c>
      <c r="D87" s="310"/>
      <c r="E87" s="311">
        <v>6080699</v>
      </c>
      <c r="F87" s="310"/>
      <c r="G87" s="53">
        <v>480</v>
      </c>
      <c r="H87" s="310"/>
      <c r="I87" s="20">
        <v>0</v>
      </c>
      <c r="J87" s="20"/>
      <c r="K87" s="57">
        <v>0</v>
      </c>
      <c r="L87" s="20"/>
      <c r="M87" s="20">
        <f t="shared" si="2"/>
        <v>0</v>
      </c>
      <c r="N87" s="20"/>
      <c r="O87" s="20">
        <v>2918735520</v>
      </c>
      <c r="P87" s="20"/>
      <c r="Q87" s="20">
        <v>0</v>
      </c>
      <c r="R87" s="20"/>
      <c r="S87" s="20">
        <f t="shared" si="3"/>
        <v>2918735520</v>
      </c>
      <c r="U87" s="32"/>
    </row>
    <row r="88" spans="1:21" ht="21">
      <c r="A88" s="285" t="s">
        <v>169</v>
      </c>
      <c r="B88" s="308"/>
      <c r="C88" s="309" t="s">
        <v>318</v>
      </c>
      <c r="D88" s="310"/>
      <c r="E88" s="311">
        <v>1787786</v>
      </c>
      <c r="F88" s="310"/>
      <c r="G88" s="53">
        <v>300</v>
      </c>
      <c r="H88" s="310"/>
      <c r="I88" s="20">
        <v>0</v>
      </c>
      <c r="J88" s="20"/>
      <c r="K88" s="57">
        <v>0</v>
      </c>
      <c r="L88" s="20"/>
      <c r="M88" s="20">
        <f t="shared" si="2"/>
        <v>0</v>
      </c>
      <c r="N88" s="20"/>
      <c r="O88" s="20">
        <v>536335800</v>
      </c>
      <c r="P88" s="20"/>
      <c r="Q88" s="20">
        <v>0</v>
      </c>
      <c r="R88" s="20"/>
      <c r="S88" s="20">
        <f t="shared" si="3"/>
        <v>536335800</v>
      </c>
      <c r="U88" s="32"/>
    </row>
    <row r="89" spans="1:21" ht="21">
      <c r="A89" s="285" t="s">
        <v>167</v>
      </c>
      <c r="B89" s="308"/>
      <c r="C89" s="309" t="s">
        <v>311</v>
      </c>
      <c r="D89" s="310"/>
      <c r="E89" s="311">
        <v>252142</v>
      </c>
      <c r="F89" s="310"/>
      <c r="G89" s="53">
        <v>400</v>
      </c>
      <c r="H89" s="310"/>
      <c r="I89" s="20">
        <v>0</v>
      </c>
      <c r="J89" s="20"/>
      <c r="K89" s="57">
        <v>0</v>
      </c>
      <c r="L89" s="20"/>
      <c r="M89" s="20">
        <f t="shared" si="2"/>
        <v>0</v>
      </c>
      <c r="N89" s="20"/>
      <c r="O89" s="20">
        <v>100856800</v>
      </c>
      <c r="P89" s="20"/>
      <c r="Q89" s="20">
        <v>0</v>
      </c>
      <c r="R89" s="20"/>
      <c r="S89" s="20">
        <f t="shared" si="3"/>
        <v>100856800</v>
      </c>
      <c r="U89" s="32"/>
    </row>
    <row r="90" spans="1:21" ht="21">
      <c r="A90" s="285" t="s">
        <v>263</v>
      </c>
      <c r="B90" s="308"/>
      <c r="C90" s="309" t="s">
        <v>323</v>
      </c>
      <c r="D90" s="310"/>
      <c r="E90" s="311">
        <v>395342</v>
      </c>
      <c r="F90" s="310"/>
      <c r="G90" s="53">
        <v>3050</v>
      </c>
      <c r="H90" s="310"/>
      <c r="I90" s="20">
        <v>0</v>
      </c>
      <c r="J90" s="20"/>
      <c r="K90" s="57">
        <v>0</v>
      </c>
      <c r="L90" s="20"/>
      <c r="M90" s="20">
        <f t="shared" si="2"/>
        <v>0</v>
      </c>
      <c r="N90" s="20"/>
      <c r="O90" s="20">
        <v>1205793100</v>
      </c>
      <c r="P90" s="20"/>
      <c r="Q90" s="20">
        <v>0</v>
      </c>
      <c r="R90" s="20"/>
      <c r="S90" s="20">
        <f t="shared" si="3"/>
        <v>1205793100</v>
      </c>
      <c r="U90" s="32"/>
    </row>
    <row r="91" spans="1:21" ht="21">
      <c r="A91" s="285" t="s">
        <v>142</v>
      </c>
      <c r="B91" s="308"/>
      <c r="C91" s="309" t="s">
        <v>332</v>
      </c>
      <c r="D91" s="310"/>
      <c r="E91" s="311">
        <v>7144811</v>
      </c>
      <c r="F91" s="310"/>
      <c r="G91" s="53">
        <v>600</v>
      </c>
      <c r="H91" s="310"/>
      <c r="I91" s="20">
        <v>0</v>
      </c>
      <c r="J91" s="20"/>
      <c r="K91" s="57">
        <v>0</v>
      </c>
      <c r="L91" s="20"/>
      <c r="M91" s="20">
        <f t="shared" si="2"/>
        <v>0</v>
      </c>
      <c r="N91" s="20"/>
      <c r="O91" s="20">
        <v>4286886600</v>
      </c>
      <c r="P91" s="20"/>
      <c r="Q91" s="20">
        <v>0</v>
      </c>
      <c r="R91" s="20"/>
      <c r="S91" s="20">
        <f t="shared" si="3"/>
        <v>4286886600</v>
      </c>
      <c r="U91" s="32"/>
    </row>
    <row r="92" spans="1:21" ht="21">
      <c r="A92" s="285" t="s">
        <v>128</v>
      </c>
      <c r="B92" s="308"/>
      <c r="C92" s="309" t="s">
        <v>317</v>
      </c>
      <c r="D92" s="310"/>
      <c r="E92" s="311">
        <v>8142349</v>
      </c>
      <c r="F92" s="310"/>
      <c r="G92" s="53">
        <v>135</v>
      </c>
      <c r="H92" s="310"/>
      <c r="I92" s="20">
        <v>0</v>
      </c>
      <c r="J92" s="20"/>
      <c r="K92" s="57">
        <v>0</v>
      </c>
      <c r="L92" s="20"/>
      <c r="M92" s="20">
        <f t="shared" si="2"/>
        <v>0</v>
      </c>
      <c r="N92" s="20"/>
      <c r="O92" s="20">
        <v>1099217115</v>
      </c>
      <c r="P92" s="20"/>
      <c r="Q92" s="20">
        <v>-11178479</v>
      </c>
      <c r="R92" s="20"/>
      <c r="S92" s="20">
        <f t="shared" si="3"/>
        <v>1088038636</v>
      </c>
      <c r="U92" s="32"/>
    </row>
    <row r="93" spans="1:21" ht="21">
      <c r="A93" s="285" t="s">
        <v>128</v>
      </c>
      <c r="B93" s="308"/>
      <c r="C93" s="309" t="s">
        <v>317</v>
      </c>
      <c r="D93" s="310"/>
      <c r="E93" s="311">
        <v>7881707</v>
      </c>
      <c r="F93" s="310"/>
      <c r="G93" s="53">
        <v>85</v>
      </c>
      <c r="H93" s="310"/>
      <c r="I93" s="20">
        <v>0</v>
      </c>
      <c r="J93" s="20"/>
      <c r="K93" s="57">
        <v>0</v>
      </c>
      <c r="L93" s="20"/>
      <c r="M93" s="20">
        <f t="shared" si="2"/>
        <v>0</v>
      </c>
      <c r="N93" s="20"/>
      <c r="O93" s="20">
        <v>669945095</v>
      </c>
      <c r="P93" s="20"/>
      <c r="Q93" s="20">
        <v>-6813001</v>
      </c>
      <c r="R93" s="20"/>
      <c r="S93" s="20">
        <f t="shared" si="3"/>
        <v>663132094</v>
      </c>
      <c r="U93" s="32"/>
    </row>
    <row r="94" spans="1:21" ht="21.6" thickBot="1">
      <c r="A94" s="229" t="s">
        <v>2</v>
      </c>
      <c r="B94" s="308"/>
      <c r="C94" s="309"/>
      <c r="D94" s="310"/>
      <c r="E94" s="311"/>
      <c r="F94" s="310"/>
      <c r="G94" s="58"/>
      <c r="H94" s="310"/>
      <c r="I94" s="98">
        <f>SUM(I8:I93)</f>
        <v>27752302312</v>
      </c>
      <c r="J94" s="20"/>
      <c r="K94" s="98">
        <f>SUM(K8:K93)</f>
        <v>-3756369405</v>
      </c>
      <c r="L94" s="20"/>
      <c r="M94" s="98">
        <f>SUM(M8:M93)</f>
        <v>23995932907</v>
      </c>
      <c r="N94" s="20"/>
      <c r="O94" s="98">
        <f>SUM(O8:O93)</f>
        <v>331092724347</v>
      </c>
      <c r="P94" s="20"/>
      <c r="Q94" s="98">
        <f>SUM(Q8:Q93)</f>
        <v>-5735344266</v>
      </c>
      <c r="R94" s="20"/>
      <c r="S94" s="98">
        <f>SUM(S8:S93)</f>
        <v>325357380081</v>
      </c>
      <c r="T94" s="143"/>
    </row>
    <row r="95" spans="1:21" ht="21.6" thickTop="1">
      <c r="A95" s="285"/>
      <c r="B95" s="308"/>
      <c r="C95" s="309"/>
      <c r="D95" s="310"/>
      <c r="E95" s="311"/>
      <c r="F95" s="310"/>
      <c r="G95" s="58"/>
      <c r="H95" s="310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21" ht="18" hidden="1">
      <c r="A96" s="313" t="s">
        <v>264</v>
      </c>
      <c r="B96" s="229"/>
      <c r="C96" s="229"/>
      <c r="D96" s="229"/>
      <c r="E96" s="302"/>
      <c r="F96" s="229"/>
      <c r="G96" s="229"/>
      <c r="H96" s="229"/>
      <c r="I96" s="310"/>
      <c r="J96" s="229"/>
      <c r="K96" s="310"/>
      <c r="L96" s="229"/>
      <c r="M96" s="310"/>
      <c r="N96" s="229"/>
      <c r="O96" s="314"/>
      <c r="P96" s="229"/>
      <c r="Q96" s="310"/>
      <c r="R96" s="229"/>
      <c r="S96" s="310"/>
    </row>
    <row r="97" spans="1:19" ht="16.5" hidden="1" customHeight="1">
      <c r="A97" s="285"/>
      <c r="B97" s="229"/>
      <c r="C97" s="229"/>
      <c r="D97" s="229"/>
      <c r="E97" s="302"/>
      <c r="F97" s="229"/>
      <c r="G97" s="229"/>
      <c r="H97" s="229"/>
      <c r="I97" s="315">
        <v>38570395850</v>
      </c>
      <c r="J97" s="229"/>
      <c r="K97" s="315">
        <v>-3150453439</v>
      </c>
      <c r="L97" s="229"/>
      <c r="M97" s="62">
        <f>I97+K97</f>
        <v>35419942411</v>
      </c>
      <c r="N97" s="229"/>
      <c r="O97" s="62">
        <v>113791094950</v>
      </c>
      <c r="P97" s="229"/>
      <c r="Q97" s="315">
        <v>-3445799944</v>
      </c>
      <c r="R97" s="229"/>
      <c r="S97" s="62">
        <f>O97+Q97</f>
        <v>110345295006</v>
      </c>
    </row>
    <row r="98" spans="1:19" s="20" customFormat="1" ht="18" hidden="1">
      <c r="A98" s="229"/>
      <c r="E98" s="95"/>
      <c r="I98" s="62">
        <f>I97-I94</f>
        <v>10818093538</v>
      </c>
      <c r="K98" s="62">
        <f>K97-K94</f>
        <v>605915966</v>
      </c>
      <c r="M98" s="62">
        <f>M97-M94</f>
        <v>11424009504</v>
      </c>
      <c r="O98" s="62">
        <f>O97-O94</f>
        <v>-217301629397</v>
      </c>
      <c r="Q98" s="62">
        <f>Q97-Q94</f>
        <v>2289544322</v>
      </c>
      <c r="S98" s="62">
        <f>S97-S94</f>
        <v>-215012085075</v>
      </c>
    </row>
    <row r="99" spans="1:19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</row>
    <row r="100" spans="1:19">
      <c r="A100" s="229"/>
      <c r="B100" s="229"/>
      <c r="C100" s="229"/>
      <c r="D100" s="229"/>
      <c r="E100" s="229"/>
      <c r="F100" s="229"/>
      <c r="G100" s="229"/>
      <c r="H100" s="229"/>
      <c r="I100" s="302"/>
      <c r="J100" s="229"/>
      <c r="K100" s="302"/>
      <c r="L100" s="229"/>
      <c r="M100" s="315"/>
      <c r="N100" s="229"/>
      <c r="O100" s="315"/>
      <c r="P100" s="229"/>
      <c r="Q100" s="315"/>
      <c r="R100" s="229"/>
      <c r="S100" s="155"/>
    </row>
    <row r="101" spans="1:19">
      <c r="A101" s="138"/>
      <c r="B101" s="138"/>
      <c r="C101" s="138"/>
      <c r="D101" s="138"/>
      <c r="E101" s="139"/>
      <c r="F101" s="138"/>
      <c r="G101" s="138"/>
      <c r="H101" s="138"/>
      <c r="I101" s="142"/>
      <c r="J101" s="138"/>
      <c r="K101" s="142"/>
      <c r="L101" s="138"/>
      <c r="M101" s="145"/>
      <c r="N101" s="138"/>
      <c r="O101" s="142"/>
      <c r="P101" s="138"/>
      <c r="Q101" s="147"/>
      <c r="R101" s="138"/>
      <c r="S101" s="145"/>
    </row>
    <row r="102" spans="1:19">
      <c r="A102" s="138"/>
      <c r="B102" s="138"/>
      <c r="C102" s="138"/>
      <c r="D102" s="138"/>
      <c r="E102" s="139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46"/>
      <c r="R102" s="138"/>
      <c r="S102" s="138"/>
    </row>
    <row r="103" spans="1:19">
      <c r="Q103" s="137"/>
      <c r="S103" s="32"/>
    </row>
    <row r="104" spans="1:19">
      <c r="Q104" s="137"/>
    </row>
  </sheetData>
  <autoFilter ref="A7:S94" xr:uid="{00000000-0009-0000-0000-000006000000}">
    <sortState xmlns:xlrd2="http://schemas.microsoft.com/office/spreadsheetml/2017/richdata2" ref="A8:S88">
      <sortCondition ref="A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H225"/>
  <sheetViews>
    <sheetView rightToLeft="1" view="pageBreakPreview" topLeftCell="A213" zoomScale="70" zoomScaleNormal="100" zoomScaleSheetLayoutView="70" workbookViewId="0">
      <selection activeCell="A225" sqref="A1:Q225"/>
    </sheetView>
  </sheetViews>
  <sheetFormatPr defaultColWidth="9.109375" defaultRowHeight="16.2"/>
  <cols>
    <col min="1" max="1" width="37.88671875" style="31" bestFit="1" customWidth="1"/>
    <col min="2" max="2" width="1.33203125" style="31" customWidth="1"/>
    <col min="3" max="3" width="18.88671875" style="31" bestFit="1" customWidth="1"/>
    <col min="4" max="4" width="0.88671875" style="31" customWidth="1"/>
    <col min="5" max="5" width="30.33203125" style="37" bestFit="1" customWidth="1"/>
    <col min="6" max="6" width="0.5546875" style="37" customWidth="1"/>
    <col min="7" max="7" width="27.44140625" style="37" bestFit="1" customWidth="1"/>
    <col min="8" max="8" width="0.88671875" style="37" customWidth="1"/>
    <col min="9" max="9" width="25.44140625" style="38" bestFit="1" customWidth="1"/>
    <col min="10" max="10" width="0.5546875" style="38" customWidth="1"/>
    <col min="11" max="11" width="19.88671875" style="38" bestFit="1" customWidth="1"/>
    <col min="12" max="12" width="0.44140625" style="38" customWidth="1"/>
    <col min="13" max="13" width="24.5546875" style="38" bestFit="1" customWidth="1"/>
    <col min="14" max="14" width="0.44140625" style="38" customWidth="1"/>
    <col min="15" max="15" width="24.5546875" style="38" bestFit="1" customWidth="1"/>
    <col min="16" max="16" width="0.5546875" style="38" customWidth="1"/>
    <col min="17" max="17" width="23.6640625" style="38" bestFit="1" customWidth="1"/>
    <col min="18" max="16384" width="9.109375" style="31"/>
  </cols>
  <sheetData>
    <row r="1" spans="1:17" ht="21.6">
      <c r="A1" s="233" t="s">
        <v>84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ht="21.6">
      <c r="A2" s="233" t="s">
        <v>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21.6">
      <c r="A3" s="233" t="str">
        <f>' سهام'!A3</f>
        <v>برای ماه منتهی به 1402/07/30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7" ht="21.6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</row>
    <row r="5" spans="1:17" ht="21.6">
      <c r="A5" s="290" t="s">
        <v>85</v>
      </c>
      <c r="B5" s="290"/>
      <c r="C5" s="290"/>
      <c r="D5" s="290"/>
      <c r="E5" s="290"/>
      <c r="F5" s="290"/>
      <c r="G5" s="290"/>
      <c r="H5" s="290"/>
      <c r="I5" s="290"/>
      <c r="J5" s="56"/>
      <c r="K5" s="56"/>
      <c r="L5" s="56"/>
      <c r="M5" s="56"/>
      <c r="N5" s="56"/>
      <c r="O5" s="56"/>
      <c r="P5" s="56"/>
      <c r="Q5" s="56"/>
    </row>
    <row r="6" spans="1:17" ht="15.75" customHeight="1" thickBot="1">
      <c r="A6" s="234"/>
      <c r="B6" s="234"/>
      <c r="C6" s="291" t="str">
        <f>'سود اوراق بهادار و سپرده بانکی'!G5</f>
        <v>طی مهر ماه</v>
      </c>
      <c r="D6" s="291"/>
      <c r="E6" s="291"/>
      <c r="F6" s="291"/>
      <c r="G6" s="291"/>
      <c r="H6" s="291"/>
      <c r="I6" s="291"/>
      <c r="J6" s="1"/>
      <c r="K6" s="208" t="str">
        <f>'سود اوراق بهادار و سپرده بانکی'!$M$5</f>
        <v>از ابتدای سال مالی تا پایان  مهر ماه</v>
      </c>
      <c r="L6" s="208"/>
      <c r="M6" s="208"/>
      <c r="N6" s="208"/>
      <c r="O6" s="208"/>
      <c r="P6" s="208"/>
      <c r="Q6" s="208"/>
    </row>
    <row r="7" spans="1:17" ht="42.6" thickBot="1">
      <c r="A7" s="292" t="s">
        <v>37</v>
      </c>
      <c r="B7" s="292"/>
      <c r="C7" s="293" t="s">
        <v>3</v>
      </c>
      <c r="D7" s="292"/>
      <c r="E7" s="54" t="s">
        <v>244</v>
      </c>
      <c r="F7" s="33"/>
      <c r="G7" s="168" t="s">
        <v>41</v>
      </c>
      <c r="H7" s="33"/>
      <c r="I7" s="49" t="s">
        <v>243</v>
      </c>
      <c r="J7" s="1"/>
      <c r="K7" s="50" t="s">
        <v>3</v>
      </c>
      <c r="L7" s="34"/>
      <c r="M7" s="49" t="s">
        <v>244</v>
      </c>
      <c r="N7" s="34"/>
      <c r="O7" s="50" t="s">
        <v>41</v>
      </c>
      <c r="P7" s="34"/>
      <c r="Q7" s="49" t="s">
        <v>243</v>
      </c>
    </row>
    <row r="8" spans="1:17" ht="21">
      <c r="A8" s="294" t="s">
        <v>113</v>
      </c>
      <c r="B8" s="295"/>
      <c r="C8" s="35">
        <v>0</v>
      </c>
      <c r="D8" s="295"/>
      <c r="E8" s="35">
        <v>0</v>
      </c>
      <c r="F8" s="24"/>
      <c r="G8" s="35">
        <v>0</v>
      </c>
      <c r="H8" s="295"/>
      <c r="I8" s="35">
        <f>G8+E8</f>
        <v>0</v>
      </c>
      <c r="J8" s="35"/>
      <c r="K8" s="24">
        <v>116431</v>
      </c>
      <c r="L8" s="35"/>
      <c r="M8" s="35">
        <v>584063681</v>
      </c>
      <c r="N8" s="295"/>
      <c r="O8" s="35">
        <v>-652570420</v>
      </c>
      <c r="P8" s="35"/>
      <c r="Q8" s="35">
        <f>M8+O8</f>
        <v>-68506739</v>
      </c>
    </row>
    <row r="9" spans="1:17" ht="21">
      <c r="A9" s="294" t="s">
        <v>293</v>
      </c>
      <c r="B9" s="295"/>
      <c r="C9" s="35">
        <v>0</v>
      </c>
      <c r="D9" s="295"/>
      <c r="E9" s="35">
        <v>0</v>
      </c>
      <c r="F9" s="24"/>
      <c r="G9" s="35">
        <v>0</v>
      </c>
      <c r="H9" s="295"/>
      <c r="I9" s="35">
        <f t="shared" ref="I9:I72" si="0">G9+E9</f>
        <v>0</v>
      </c>
      <c r="J9" s="35"/>
      <c r="K9" s="24">
        <v>2533</v>
      </c>
      <c r="L9" s="35"/>
      <c r="M9" s="35">
        <v>28095931</v>
      </c>
      <c r="N9" s="295"/>
      <c r="O9" s="35">
        <v>-34542522</v>
      </c>
      <c r="P9" s="35"/>
      <c r="Q9" s="35">
        <f t="shared" ref="Q9:Q72" si="1">M9+O9</f>
        <v>-6446591</v>
      </c>
    </row>
    <row r="10" spans="1:17" ht="21">
      <c r="A10" s="294" t="s">
        <v>270</v>
      </c>
      <c r="B10" s="295"/>
      <c r="C10" s="35">
        <v>0</v>
      </c>
      <c r="D10" s="295"/>
      <c r="E10" s="35">
        <v>0</v>
      </c>
      <c r="F10" s="24"/>
      <c r="G10" s="35">
        <v>0</v>
      </c>
      <c r="H10" s="295"/>
      <c r="I10" s="35">
        <f t="shared" si="0"/>
        <v>0</v>
      </c>
      <c r="J10" s="35"/>
      <c r="K10" s="24">
        <v>15189</v>
      </c>
      <c r="L10" s="35"/>
      <c r="M10" s="35">
        <v>153527276</v>
      </c>
      <c r="N10" s="295"/>
      <c r="O10" s="35">
        <v>-158149041</v>
      </c>
      <c r="P10" s="35"/>
      <c r="Q10" s="35">
        <f t="shared" si="1"/>
        <v>-4621765</v>
      </c>
    </row>
    <row r="11" spans="1:17" ht="21">
      <c r="A11" s="294" t="s">
        <v>182</v>
      </c>
      <c r="B11" s="295"/>
      <c r="C11" s="35">
        <v>0</v>
      </c>
      <c r="D11" s="295"/>
      <c r="E11" s="35">
        <v>0</v>
      </c>
      <c r="F11" s="24"/>
      <c r="G11" s="35">
        <v>0</v>
      </c>
      <c r="H11" s="295"/>
      <c r="I11" s="35">
        <f t="shared" si="0"/>
        <v>0</v>
      </c>
      <c r="J11" s="35"/>
      <c r="K11" s="24">
        <v>918511</v>
      </c>
      <c r="L11" s="35"/>
      <c r="M11" s="35">
        <v>2473369447</v>
      </c>
      <c r="N11" s="295"/>
      <c r="O11" s="35">
        <v>-2711861555</v>
      </c>
      <c r="P11" s="35"/>
      <c r="Q11" s="35">
        <f t="shared" si="1"/>
        <v>-238492108</v>
      </c>
    </row>
    <row r="12" spans="1:17" ht="21">
      <c r="A12" s="294" t="s">
        <v>294</v>
      </c>
      <c r="B12" s="295"/>
      <c r="C12" s="35">
        <v>0</v>
      </c>
      <c r="D12" s="295"/>
      <c r="E12" s="35">
        <v>0</v>
      </c>
      <c r="F12" s="24"/>
      <c r="G12" s="35">
        <v>0</v>
      </c>
      <c r="H12" s="295"/>
      <c r="I12" s="35">
        <f t="shared" si="0"/>
        <v>0</v>
      </c>
      <c r="J12" s="35"/>
      <c r="K12" s="24">
        <v>295653</v>
      </c>
      <c r="L12" s="35"/>
      <c r="M12" s="35">
        <v>1215138884</v>
      </c>
      <c r="N12" s="295"/>
      <c r="O12" s="35">
        <v>-1311588334</v>
      </c>
      <c r="P12" s="35"/>
      <c r="Q12" s="35">
        <f t="shared" si="1"/>
        <v>-96449450</v>
      </c>
    </row>
    <row r="13" spans="1:17" ht="21">
      <c r="A13" s="294" t="s">
        <v>265</v>
      </c>
      <c r="B13" s="295"/>
      <c r="C13" s="35">
        <v>0</v>
      </c>
      <c r="D13" s="295"/>
      <c r="E13" s="35">
        <v>0</v>
      </c>
      <c r="F13" s="24"/>
      <c r="G13" s="35">
        <v>0</v>
      </c>
      <c r="H13" s="295"/>
      <c r="I13" s="35">
        <f t="shared" si="0"/>
        <v>0</v>
      </c>
      <c r="J13" s="35"/>
      <c r="K13" s="24">
        <v>136806</v>
      </c>
      <c r="L13" s="35"/>
      <c r="M13" s="35">
        <v>1930863597</v>
      </c>
      <c r="N13" s="295"/>
      <c r="O13" s="35">
        <v>-1920664010</v>
      </c>
      <c r="P13" s="35"/>
      <c r="Q13" s="35">
        <f t="shared" si="1"/>
        <v>10199587</v>
      </c>
    </row>
    <row r="14" spans="1:17" ht="21">
      <c r="A14" s="294" t="s">
        <v>106</v>
      </c>
      <c r="B14" s="295"/>
      <c r="C14" s="35">
        <v>0</v>
      </c>
      <c r="D14" s="295"/>
      <c r="E14" s="35">
        <v>0</v>
      </c>
      <c r="F14" s="24"/>
      <c r="G14" s="35">
        <v>0</v>
      </c>
      <c r="H14" s="295"/>
      <c r="I14" s="35">
        <f t="shared" si="0"/>
        <v>0</v>
      </c>
      <c r="J14" s="35"/>
      <c r="K14" s="24">
        <v>1252979</v>
      </c>
      <c r="L14" s="35"/>
      <c r="M14" s="35">
        <v>5208983659</v>
      </c>
      <c r="N14" s="295"/>
      <c r="O14" s="35">
        <v>-5676024114</v>
      </c>
      <c r="P14" s="35"/>
      <c r="Q14" s="35">
        <f t="shared" si="1"/>
        <v>-467040455</v>
      </c>
    </row>
    <row r="15" spans="1:17" ht="21">
      <c r="A15" s="294" t="s">
        <v>165</v>
      </c>
      <c r="B15" s="295"/>
      <c r="C15" s="35">
        <v>1219925</v>
      </c>
      <c r="D15" s="295"/>
      <c r="E15" s="35">
        <v>10028751583</v>
      </c>
      <c r="F15" s="24"/>
      <c r="G15" s="35">
        <v>-10296277116</v>
      </c>
      <c r="H15" s="295"/>
      <c r="I15" s="35">
        <f t="shared" si="0"/>
        <v>-267525533</v>
      </c>
      <c r="J15" s="35"/>
      <c r="K15" s="24">
        <v>3093217</v>
      </c>
      <c r="L15" s="35"/>
      <c r="M15" s="35">
        <v>23841407174</v>
      </c>
      <c r="N15" s="295"/>
      <c r="O15" s="35">
        <v>-26324584100</v>
      </c>
      <c r="P15" s="35"/>
      <c r="Q15" s="35">
        <f t="shared" si="1"/>
        <v>-2483176926</v>
      </c>
    </row>
    <row r="16" spans="1:17" ht="21">
      <c r="A16" s="294" t="s">
        <v>161</v>
      </c>
      <c r="B16" s="295"/>
      <c r="C16" s="35">
        <v>0</v>
      </c>
      <c r="D16" s="295"/>
      <c r="E16" s="35">
        <v>0</v>
      </c>
      <c r="F16" s="24"/>
      <c r="G16" s="35">
        <v>0</v>
      </c>
      <c r="H16" s="295"/>
      <c r="I16" s="35">
        <f t="shared" si="0"/>
        <v>0</v>
      </c>
      <c r="J16" s="35"/>
      <c r="K16" s="24">
        <v>270379</v>
      </c>
      <c r="L16" s="35"/>
      <c r="M16" s="35">
        <v>558376315</v>
      </c>
      <c r="N16" s="295"/>
      <c r="O16" s="35">
        <v>-645494066</v>
      </c>
      <c r="P16" s="35"/>
      <c r="Q16" s="35">
        <f t="shared" si="1"/>
        <v>-87117751</v>
      </c>
    </row>
    <row r="17" spans="1:17" ht="21">
      <c r="A17" s="294" t="s">
        <v>334</v>
      </c>
      <c r="B17" s="295"/>
      <c r="C17" s="35">
        <v>0</v>
      </c>
      <c r="D17" s="295"/>
      <c r="E17" s="35">
        <v>0</v>
      </c>
      <c r="F17" s="24"/>
      <c r="G17" s="35">
        <v>0</v>
      </c>
      <c r="H17" s="295"/>
      <c r="I17" s="35">
        <f t="shared" si="0"/>
        <v>0</v>
      </c>
      <c r="J17" s="35"/>
      <c r="K17" s="24">
        <v>2300</v>
      </c>
      <c r="L17" s="35"/>
      <c r="M17" s="35">
        <v>33254722</v>
      </c>
      <c r="N17" s="295"/>
      <c r="O17" s="35">
        <v>-35044434</v>
      </c>
      <c r="P17" s="35"/>
      <c r="Q17" s="35">
        <f t="shared" si="1"/>
        <v>-1789712</v>
      </c>
    </row>
    <row r="18" spans="1:17" ht="21">
      <c r="A18" s="294" t="s">
        <v>200</v>
      </c>
      <c r="B18" s="295"/>
      <c r="C18" s="35">
        <v>0</v>
      </c>
      <c r="D18" s="295"/>
      <c r="E18" s="35">
        <v>0</v>
      </c>
      <c r="F18" s="24"/>
      <c r="G18" s="35">
        <v>0</v>
      </c>
      <c r="H18" s="295"/>
      <c r="I18" s="35">
        <f t="shared" si="0"/>
        <v>0</v>
      </c>
      <c r="J18" s="35"/>
      <c r="K18" s="24">
        <v>357112</v>
      </c>
      <c r="L18" s="35"/>
      <c r="M18" s="35">
        <v>2766890754</v>
      </c>
      <c r="N18" s="295"/>
      <c r="O18" s="35">
        <v>-3437022605</v>
      </c>
      <c r="P18" s="35"/>
      <c r="Q18" s="35">
        <f t="shared" si="1"/>
        <v>-670131851</v>
      </c>
    </row>
    <row r="19" spans="1:17" ht="21">
      <c r="A19" s="294" t="s">
        <v>97</v>
      </c>
      <c r="B19" s="295"/>
      <c r="C19" s="35">
        <v>0</v>
      </c>
      <c r="D19" s="295"/>
      <c r="E19" s="35">
        <v>0</v>
      </c>
      <c r="F19" s="24"/>
      <c r="G19" s="35">
        <v>0</v>
      </c>
      <c r="H19" s="295"/>
      <c r="I19" s="35">
        <f t="shared" si="0"/>
        <v>0</v>
      </c>
      <c r="J19" s="35"/>
      <c r="K19" s="24">
        <v>402728</v>
      </c>
      <c r="L19" s="35"/>
      <c r="M19" s="35">
        <v>3318257423</v>
      </c>
      <c r="N19" s="295"/>
      <c r="O19" s="35">
        <v>-3522108093</v>
      </c>
      <c r="P19" s="35"/>
      <c r="Q19" s="35">
        <f t="shared" si="1"/>
        <v>-203850670</v>
      </c>
    </row>
    <row r="20" spans="1:17" ht="21">
      <c r="A20" s="294" t="s">
        <v>295</v>
      </c>
      <c r="B20" s="295"/>
      <c r="C20" s="35">
        <v>0</v>
      </c>
      <c r="D20" s="295"/>
      <c r="E20" s="35">
        <v>0</v>
      </c>
      <c r="F20" s="24"/>
      <c r="G20" s="35">
        <v>0</v>
      </c>
      <c r="H20" s="295"/>
      <c r="I20" s="35">
        <f t="shared" si="0"/>
        <v>0</v>
      </c>
      <c r="J20" s="35"/>
      <c r="K20" s="24">
        <v>317085</v>
      </c>
      <c r="L20" s="35"/>
      <c r="M20" s="35">
        <v>1448390827</v>
      </c>
      <c r="N20" s="295"/>
      <c r="O20" s="35">
        <v>-1759926020</v>
      </c>
      <c r="P20" s="35"/>
      <c r="Q20" s="35">
        <f t="shared" si="1"/>
        <v>-311535193</v>
      </c>
    </row>
    <row r="21" spans="1:17" ht="21">
      <c r="A21" s="294" t="s">
        <v>124</v>
      </c>
      <c r="B21" s="295"/>
      <c r="C21" s="35">
        <v>0</v>
      </c>
      <c r="D21" s="295"/>
      <c r="E21" s="35">
        <v>0</v>
      </c>
      <c r="F21" s="24"/>
      <c r="G21" s="35">
        <v>0</v>
      </c>
      <c r="H21" s="295"/>
      <c r="I21" s="35">
        <f t="shared" si="0"/>
        <v>0</v>
      </c>
      <c r="J21" s="35"/>
      <c r="K21" s="24">
        <v>167301</v>
      </c>
      <c r="L21" s="35"/>
      <c r="M21" s="35">
        <v>765028530</v>
      </c>
      <c r="N21" s="295"/>
      <c r="O21" s="35">
        <v>-904225372</v>
      </c>
      <c r="P21" s="35"/>
      <c r="Q21" s="35">
        <f t="shared" si="1"/>
        <v>-139196842</v>
      </c>
    </row>
    <row r="22" spans="1:17" ht="21">
      <c r="A22" s="294" t="s">
        <v>201</v>
      </c>
      <c r="B22" s="295"/>
      <c r="C22" s="35">
        <v>0</v>
      </c>
      <c r="D22" s="295"/>
      <c r="E22" s="35">
        <v>0</v>
      </c>
      <c r="F22" s="24"/>
      <c r="G22" s="35">
        <v>0</v>
      </c>
      <c r="H22" s="295"/>
      <c r="I22" s="35">
        <f t="shared" si="0"/>
        <v>0</v>
      </c>
      <c r="J22" s="35"/>
      <c r="K22" s="24">
        <v>897008</v>
      </c>
      <c r="L22" s="35"/>
      <c r="M22" s="35">
        <v>3902931929</v>
      </c>
      <c r="N22" s="295"/>
      <c r="O22" s="35">
        <v>-3889922525</v>
      </c>
      <c r="P22" s="35"/>
      <c r="Q22" s="35">
        <f t="shared" si="1"/>
        <v>13009404</v>
      </c>
    </row>
    <row r="23" spans="1:17" ht="21">
      <c r="A23" s="294" t="s">
        <v>134</v>
      </c>
      <c r="B23" s="295"/>
      <c r="C23" s="35">
        <v>2236980</v>
      </c>
      <c r="D23" s="295"/>
      <c r="E23" s="35">
        <v>10025936313</v>
      </c>
      <c r="F23" s="24"/>
      <c r="G23" s="35">
        <v>-11275333417</v>
      </c>
      <c r="H23" s="295"/>
      <c r="I23" s="35">
        <f t="shared" si="0"/>
        <v>-1249397104</v>
      </c>
      <c r="J23" s="35"/>
      <c r="K23" s="24">
        <v>11920622</v>
      </c>
      <c r="L23" s="35"/>
      <c r="M23" s="35">
        <v>52413968211</v>
      </c>
      <c r="N23" s="295"/>
      <c r="O23" s="35">
        <v>-60307369974</v>
      </c>
      <c r="P23" s="35"/>
      <c r="Q23" s="35">
        <f t="shared" si="1"/>
        <v>-7893401763</v>
      </c>
    </row>
    <row r="24" spans="1:17" ht="21">
      <c r="A24" s="294" t="s">
        <v>251</v>
      </c>
      <c r="B24" s="295"/>
      <c r="C24" s="35">
        <v>0</v>
      </c>
      <c r="D24" s="295"/>
      <c r="E24" s="35">
        <v>0</v>
      </c>
      <c r="F24" s="24"/>
      <c r="G24" s="35">
        <v>0</v>
      </c>
      <c r="H24" s="295"/>
      <c r="I24" s="35">
        <f t="shared" si="0"/>
        <v>0</v>
      </c>
      <c r="J24" s="35"/>
      <c r="K24" s="24">
        <v>342684</v>
      </c>
      <c r="L24" s="35"/>
      <c r="M24" s="35">
        <v>3935074241</v>
      </c>
      <c r="N24" s="295"/>
      <c r="O24" s="35">
        <v>-4403161790</v>
      </c>
      <c r="P24" s="35"/>
      <c r="Q24" s="35">
        <f t="shared" si="1"/>
        <v>-468087549</v>
      </c>
    </row>
    <row r="25" spans="1:17" ht="21">
      <c r="A25" s="294" t="s">
        <v>252</v>
      </c>
      <c r="B25" s="295"/>
      <c r="C25" s="35">
        <v>0</v>
      </c>
      <c r="D25" s="295"/>
      <c r="E25" s="35">
        <v>0</v>
      </c>
      <c r="F25" s="24"/>
      <c r="G25" s="35">
        <v>0</v>
      </c>
      <c r="H25" s="295"/>
      <c r="I25" s="35">
        <f t="shared" si="0"/>
        <v>0</v>
      </c>
      <c r="J25" s="35"/>
      <c r="K25" s="24">
        <v>106046</v>
      </c>
      <c r="L25" s="35"/>
      <c r="M25" s="35">
        <v>679712895</v>
      </c>
      <c r="N25" s="295"/>
      <c r="O25" s="35">
        <v>-769447792</v>
      </c>
      <c r="P25" s="35"/>
      <c r="Q25" s="35">
        <f t="shared" si="1"/>
        <v>-89734897</v>
      </c>
    </row>
    <row r="26" spans="1:17" ht="21">
      <c r="A26" s="294" t="s">
        <v>253</v>
      </c>
      <c r="B26" s="295"/>
      <c r="C26" s="35">
        <v>0</v>
      </c>
      <c r="D26" s="295"/>
      <c r="E26" s="35">
        <v>0</v>
      </c>
      <c r="F26" s="24"/>
      <c r="G26" s="35">
        <v>0</v>
      </c>
      <c r="H26" s="295"/>
      <c r="I26" s="35">
        <f t="shared" si="0"/>
        <v>0</v>
      </c>
      <c r="J26" s="35"/>
      <c r="K26" s="24">
        <v>101108</v>
      </c>
      <c r="L26" s="35"/>
      <c r="M26" s="35">
        <v>1756179482</v>
      </c>
      <c r="N26" s="295"/>
      <c r="O26" s="35">
        <v>-1784956395</v>
      </c>
      <c r="P26" s="35"/>
      <c r="Q26" s="35">
        <f t="shared" si="1"/>
        <v>-28776913</v>
      </c>
    </row>
    <row r="27" spans="1:17" ht="21">
      <c r="A27" s="294" t="s">
        <v>209</v>
      </c>
      <c r="B27" s="295"/>
      <c r="C27" s="35">
        <v>0</v>
      </c>
      <c r="D27" s="295"/>
      <c r="E27" s="35">
        <v>0</v>
      </c>
      <c r="F27" s="24"/>
      <c r="G27" s="35">
        <v>0</v>
      </c>
      <c r="H27" s="295"/>
      <c r="I27" s="35">
        <f t="shared" si="0"/>
        <v>0</v>
      </c>
      <c r="J27" s="35"/>
      <c r="K27" s="24">
        <v>415723</v>
      </c>
      <c r="L27" s="35"/>
      <c r="M27" s="35">
        <v>4476437469</v>
      </c>
      <c r="N27" s="295"/>
      <c r="O27" s="35">
        <v>-4813381647</v>
      </c>
      <c r="P27" s="35"/>
      <c r="Q27" s="35">
        <f t="shared" si="1"/>
        <v>-336944178</v>
      </c>
    </row>
    <row r="28" spans="1:17" ht="21">
      <c r="A28" s="294" t="s">
        <v>109</v>
      </c>
      <c r="B28" s="295"/>
      <c r="C28" s="35">
        <v>0</v>
      </c>
      <c r="D28" s="295"/>
      <c r="E28" s="35">
        <v>0</v>
      </c>
      <c r="F28" s="24"/>
      <c r="G28" s="35">
        <v>0</v>
      </c>
      <c r="H28" s="295"/>
      <c r="I28" s="35">
        <f t="shared" si="0"/>
        <v>0</v>
      </c>
      <c r="J28" s="35"/>
      <c r="K28" s="24">
        <v>451899</v>
      </c>
      <c r="L28" s="35"/>
      <c r="M28" s="35">
        <v>1263622477</v>
      </c>
      <c r="N28" s="295"/>
      <c r="O28" s="35">
        <v>-1500784239</v>
      </c>
      <c r="P28" s="35"/>
      <c r="Q28" s="35">
        <f t="shared" si="1"/>
        <v>-237161762</v>
      </c>
    </row>
    <row r="29" spans="1:17" ht="21">
      <c r="A29" s="294" t="s">
        <v>335</v>
      </c>
      <c r="B29" s="295"/>
      <c r="C29" s="35">
        <v>0</v>
      </c>
      <c r="D29" s="295"/>
      <c r="E29" s="35">
        <v>0</v>
      </c>
      <c r="F29" s="24"/>
      <c r="G29" s="35">
        <v>0</v>
      </c>
      <c r="H29" s="295"/>
      <c r="I29" s="35">
        <f t="shared" si="0"/>
        <v>0</v>
      </c>
      <c r="J29" s="35"/>
      <c r="K29" s="24">
        <v>21617</v>
      </c>
      <c r="L29" s="35"/>
      <c r="M29" s="35">
        <v>121512526</v>
      </c>
      <c r="N29" s="295"/>
      <c r="O29" s="35">
        <v>-122011164</v>
      </c>
      <c r="P29" s="35"/>
      <c r="Q29" s="35">
        <f t="shared" si="1"/>
        <v>-498638</v>
      </c>
    </row>
    <row r="30" spans="1:17" ht="21">
      <c r="A30" s="294" t="s">
        <v>143</v>
      </c>
      <c r="B30" s="295"/>
      <c r="C30" s="35">
        <v>0</v>
      </c>
      <c r="D30" s="295"/>
      <c r="E30" s="35">
        <v>0</v>
      </c>
      <c r="F30" s="24"/>
      <c r="G30" s="35">
        <v>0</v>
      </c>
      <c r="H30" s="295"/>
      <c r="I30" s="35">
        <f t="shared" si="0"/>
        <v>0</v>
      </c>
      <c r="J30" s="35"/>
      <c r="K30" s="24">
        <v>1729165</v>
      </c>
      <c r="L30" s="35"/>
      <c r="M30" s="35">
        <v>5137580355</v>
      </c>
      <c r="N30" s="295"/>
      <c r="O30" s="35">
        <v>-5152795701</v>
      </c>
      <c r="P30" s="35"/>
      <c r="Q30" s="35">
        <f t="shared" si="1"/>
        <v>-15215346</v>
      </c>
    </row>
    <row r="31" spans="1:17" ht="21">
      <c r="A31" s="294" t="s">
        <v>91</v>
      </c>
      <c r="B31" s="295"/>
      <c r="C31" s="35">
        <v>0</v>
      </c>
      <c r="D31" s="295"/>
      <c r="E31" s="35">
        <v>0</v>
      </c>
      <c r="F31" s="24"/>
      <c r="G31" s="35">
        <v>0</v>
      </c>
      <c r="H31" s="295"/>
      <c r="I31" s="35">
        <f t="shared" si="0"/>
        <v>0</v>
      </c>
      <c r="J31" s="35"/>
      <c r="K31" s="24">
        <v>1132131</v>
      </c>
      <c r="L31" s="35"/>
      <c r="M31" s="35">
        <v>2226598275</v>
      </c>
      <c r="N31" s="295"/>
      <c r="O31" s="35">
        <v>-2568979239</v>
      </c>
      <c r="P31" s="35"/>
      <c r="Q31" s="35">
        <f t="shared" si="1"/>
        <v>-342380964</v>
      </c>
    </row>
    <row r="32" spans="1:17" ht="21">
      <c r="A32" s="294" t="s">
        <v>191</v>
      </c>
      <c r="B32" s="295"/>
      <c r="C32" s="35">
        <v>0</v>
      </c>
      <c r="D32" s="295"/>
      <c r="E32" s="35">
        <v>0</v>
      </c>
      <c r="F32" s="24"/>
      <c r="G32" s="35">
        <v>0</v>
      </c>
      <c r="H32" s="295"/>
      <c r="I32" s="35">
        <f t="shared" si="0"/>
        <v>0</v>
      </c>
      <c r="J32" s="35"/>
      <c r="K32" s="24">
        <v>806711</v>
      </c>
      <c r="L32" s="35"/>
      <c r="M32" s="35">
        <v>2598011953</v>
      </c>
      <c r="N32" s="295"/>
      <c r="O32" s="35">
        <v>-3225096084</v>
      </c>
      <c r="P32" s="35"/>
      <c r="Q32" s="35">
        <f t="shared" si="1"/>
        <v>-627084131</v>
      </c>
    </row>
    <row r="33" spans="1:17" ht="21">
      <c r="A33" s="294" t="s">
        <v>107</v>
      </c>
      <c r="B33" s="295"/>
      <c r="C33" s="35">
        <v>759680</v>
      </c>
      <c r="D33" s="295"/>
      <c r="E33" s="35">
        <v>3388792261</v>
      </c>
      <c r="F33" s="24"/>
      <c r="G33" s="35">
        <v>-2926090117</v>
      </c>
      <c r="H33" s="295"/>
      <c r="I33" s="35">
        <f t="shared" si="0"/>
        <v>462702144</v>
      </c>
      <c r="J33" s="35"/>
      <c r="K33" s="24">
        <v>1981614</v>
      </c>
      <c r="L33" s="35"/>
      <c r="M33" s="35">
        <v>8364467615</v>
      </c>
      <c r="N33" s="295"/>
      <c r="O33" s="35">
        <v>-7572062436</v>
      </c>
      <c r="P33" s="35"/>
      <c r="Q33" s="35">
        <f t="shared" si="1"/>
        <v>792405179</v>
      </c>
    </row>
    <row r="34" spans="1:17" ht="21">
      <c r="A34" s="294" t="s">
        <v>271</v>
      </c>
      <c r="B34" s="295"/>
      <c r="C34" s="35">
        <v>7098150</v>
      </c>
      <c r="D34" s="295"/>
      <c r="E34" s="35">
        <v>95931609416</v>
      </c>
      <c r="F34" s="24"/>
      <c r="G34" s="35">
        <v>-87227411491</v>
      </c>
      <c r="H34" s="295"/>
      <c r="I34" s="35">
        <f t="shared" si="0"/>
        <v>8704197925</v>
      </c>
      <c r="J34" s="35"/>
      <c r="K34" s="24">
        <v>8814526</v>
      </c>
      <c r="L34" s="35"/>
      <c r="M34" s="35">
        <v>124142484455</v>
      </c>
      <c r="N34" s="295"/>
      <c r="O34" s="35">
        <v>-112015390552</v>
      </c>
      <c r="P34" s="35"/>
      <c r="Q34" s="35">
        <f t="shared" si="1"/>
        <v>12127093903</v>
      </c>
    </row>
    <row r="35" spans="1:17" ht="21">
      <c r="A35" s="294" t="s">
        <v>233</v>
      </c>
      <c r="B35" s="295"/>
      <c r="C35" s="35">
        <v>0</v>
      </c>
      <c r="D35" s="295"/>
      <c r="E35" s="35">
        <v>0</v>
      </c>
      <c r="F35" s="24"/>
      <c r="G35" s="35">
        <v>0</v>
      </c>
      <c r="H35" s="295"/>
      <c r="I35" s="35">
        <f t="shared" si="0"/>
        <v>0</v>
      </c>
      <c r="J35" s="35"/>
      <c r="K35" s="24">
        <v>67945</v>
      </c>
      <c r="L35" s="35"/>
      <c r="M35" s="35">
        <v>970247170</v>
      </c>
      <c r="N35" s="295"/>
      <c r="O35" s="35">
        <v>-1093505612</v>
      </c>
      <c r="P35" s="35"/>
      <c r="Q35" s="35">
        <f t="shared" si="1"/>
        <v>-123258442</v>
      </c>
    </row>
    <row r="36" spans="1:17" ht="21">
      <c r="A36" s="294" t="s">
        <v>105</v>
      </c>
      <c r="B36" s="295"/>
      <c r="C36" s="35">
        <v>0</v>
      </c>
      <c r="D36" s="295"/>
      <c r="E36" s="35">
        <v>0</v>
      </c>
      <c r="F36" s="24"/>
      <c r="G36" s="35">
        <v>0</v>
      </c>
      <c r="H36" s="295"/>
      <c r="I36" s="35">
        <f t="shared" si="0"/>
        <v>0</v>
      </c>
      <c r="J36" s="35"/>
      <c r="K36" s="24">
        <v>47850</v>
      </c>
      <c r="L36" s="35"/>
      <c r="M36" s="35">
        <v>3010508317</v>
      </c>
      <c r="N36" s="295"/>
      <c r="O36" s="35">
        <v>-3074199379</v>
      </c>
      <c r="P36" s="35"/>
      <c r="Q36" s="35">
        <f t="shared" si="1"/>
        <v>-63691062</v>
      </c>
    </row>
    <row r="37" spans="1:17" ht="21">
      <c r="A37" s="294" t="s">
        <v>111</v>
      </c>
      <c r="B37" s="295"/>
      <c r="C37" s="35">
        <v>0</v>
      </c>
      <c r="D37" s="295"/>
      <c r="E37" s="35">
        <v>0</v>
      </c>
      <c r="F37" s="24"/>
      <c r="G37" s="35">
        <v>0</v>
      </c>
      <c r="H37" s="295"/>
      <c r="I37" s="35">
        <f t="shared" si="0"/>
        <v>0</v>
      </c>
      <c r="J37" s="35"/>
      <c r="K37" s="24">
        <v>494705</v>
      </c>
      <c r="L37" s="35"/>
      <c r="M37" s="35">
        <v>3159859688</v>
      </c>
      <c r="N37" s="295"/>
      <c r="O37" s="35">
        <v>-4214279245</v>
      </c>
      <c r="P37" s="35"/>
      <c r="Q37" s="35">
        <f t="shared" si="1"/>
        <v>-1054419557</v>
      </c>
    </row>
    <row r="38" spans="1:17" ht="21">
      <c r="A38" s="294" t="s">
        <v>281</v>
      </c>
      <c r="B38" s="295"/>
      <c r="C38" s="35">
        <v>0</v>
      </c>
      <c r="D38" s="295"/>
      <c r="E38" s="35">
        <v>0</v>
      </c>
      <c r="F38" s="24"/>
      <c r="G38" s="35">
        <v>0</v>
      </c>
      <c r="H38" s="295"/>
      <c r="I38" s="35">
        <f t="shared" si="0"/>
        <v>0</v>
      </c>
      <c r="J38" s="35"/>
      <c r="K38" s="24">
        <v>58503</v>
      </c>
      <c r="L38" s="35"/>
      <c r="M38" s="35">
        <v>2050082679</v>
      </c>
      <c r="N38" s="295"/>
      <c r="O38" s="35">
        <v>-1988074263</v>
      </c>
      <c r="P38" s="35"/>
      <c r="Q38" s="35">
        <f t="shared" si="1"/>
        <v>62008416</v>
      </c>
    </row>
    <row r="39" spans="1:17" ht="21">
      <c r="A39" s="294" t="s">
        <v>232</v>
      </c>
      <c r="B39" s="295"/>
      <c r="C39" s="35">
        <v>0</v>
      </c>
      <c r="D39" s="295"/>
      <c r="E39" s="35">
        <v>0</v>
      </c>
      <c r="F39" s="24"/>
      <c r="G39" s="35">
        <v>0</v>
      </c>
      <c r="H39" s="295"/>
      <c r="I39" s="35">
        <f t="shared" si="0"/>
        <v>0</v>
      </c>
      <c r="J39" s="35"/>
      <c r="K39" s="24">
        <v>1204267</v>
      </c>
      <c r="L39" s="35"/>
      <c r="M39" s="35">
        <v>4939608717</v>
      </c>
      <c r="N39" s="295"/>
      <c r="O39" s="35">
        <v>-5121187798</v>
      </c>
      <c r="P39" s="35"/>
      <c r="Q39" s="35">
        <f t="shared" si="1"/>
        <v>-181579081</v>
      </c>
    </row>
    <row r="40" spans="1:17" ht="21">
      <c r="A40" s="294" t="s">
        <v>336</v>
      </c>
      <c r="B40" s="295"/>
      <c r="C40" s="35">
        <v>0</v>
      </c>
      <c r="D40" s="295"/>
      <c r="E40" s="35">
        <v>0</v>
      </c>
      <c r="F40" s="24"/>
      <c r="G40" s="35">
        <v>0</v>
      </c>
      <c r="H40" s="295"/>
      <c r="I40" s="35">
        <f t="shared" si="0"/>
        <v>0</v>
      </c>
      <c r="J40" s="35"/>
      <c r="K40" s="24">
        <v>11843</v>
      </c>
      <c r="L40" s="35"/>
      <c r="M40" s="35">
        <v>32522263</v>
      </c>
      <c r="N40" s="295"/>
      <c r="O40" s="35">
        <v>-33172104</v>
      </c>
      <c r="P40" s="35"/>
      <c r="Q40" s="35">
        <f t="shared" si="1"/>
        <v>-649841</v>
      </c>
    </row>
    <row r="41" spans="1:17" ht="21">
      <c r="A41" s="294" t="s">
        <v>88</v>
      </c>
      <c r="B41" s="295"/>
      <c r="C41" s="35">
        <v>0</v>
      </c>
      <c r="D41" s="295"/>
      <c r="E41" s="35">
        <v>0</v>
      </c>
      <c r="F41" s="24"/>
      <c r="G41" s="35">
        <v>0</v>
      </c>
      <c r="H41" s="295"/>
      <c r="I41" s="35">
        <f t="shared" si="0"/>
        <v>0</v>
      </c>
      <c r="J41" s="35"/>
      <c r="K41" s="24">
        <v>53858</v>
      </c>
      <c r="L41" s="35"/>
      <c r="M41" s="35">
        <v>367793844</v>
      </c>
      <c r="N41" s="295"/>
      <c r="O41" s="35">
        <v>-357693109</v>
      </c>
      <c r="P41" s="35"/>
      <c r="Q41" s="35">
        <f t="shared" si="1"/>
        <v>10100735</v>
      </c>
    </row>
    <row r="42" spans="1:17" ht="21">
      <c r="A42" s="294" t="s">
        <v>273</v>
      </c>
      <c r="B42" s="295"/>
      <c r="C42" s="35">
        <v>0</v>
      </c>
      <c r="D42" s="295"/>
      <c r="E42" s="35">
        <v>0</v>
      </c>
      <c r="F42" s="24"/>
      <c r="G42" s="35">
        <v>0</v>
      </c>
      <c r="H42" s="295"/>
      <c r="I42" s="35">
        <f t="shared" si="0"/>
        <v>0</v>
      </c>
      <c r="J42" s="35"/>
      <c r="K42" s="24">
        <v>398428</v>
      </c>
      <c r="L42" s="35"/>
      <c r="M42" s="35">
        <v>5481551713</v>
      </c>
      <c r="N42" s="295"/>
      <c r="O42" s="35">
        <v>-6444977147</v>
      </c>
      <c r="P42" s="35"/>
      <c r="Q42" s="35">
        <f t="shared" si="1"/>
        <v>-963425434</v>
      </c>
    </row>
    <row r="43" spans="1:17" ht="21">
      <c r="A43" s="294" t="s">
        <v>296</v>
      </c>
      <c r="B43" s="295"/>
      <c r="C43" s="35">
        <v>195901</v>
      </c>
      <c r="D43" s="295"/>
      <c r="E43" s="35">
        <v>31561141161</v>
      </c>
      <c r="F43" s="24"/>
      <c r="G43" s="35">
        <v>-30534569414</v>
      </c>
      <c r="H43" s="295"/>
      <c r="I43" s="35">
        <f t="shared" si="0"/>
        <v>1026571747</v>
      </c>
      <c r="J43" s="35"/>
      <c r="K43" s="24">
        <v>199504</v>
      </c>
      <c r="L43" s="35"/>
      <c r="M43" s="35">
        <v>32060382610</v>
      </c>
      <c r="N43" s="295"/>
      <c r="O43" s="35">
        <v>-31096495897</v>
      </c>
      <c r="P43" s="35"/>
      <c r="Q43" s="35">
        <f t="shared" si="1"/>
        <v>963886713</v>
      </c>
    </row>
    <row r="44" spans="1:17" ht="21">
      <c r="A44" s="294" t="s">
        <v>337</v>
      </c>
      <c r="B44" s="295"/>
      <c r="C44" s="35">
        <v>0</v>
      </c>
      <c r="D44" s="295"/>
      <c r="E44" s="35">
        <v>0</v>
      </c>
      <c r="F44" s="24"/>
      <c r="G44" s="35">
        <v>0</v>
      </c>
      <c r="H44" s="295"/>
      <c r="I44" s="35">
        <f t="shared" si="0"/>
        <v>0</v>
      </c>
      <c r="J44" s="35"/>
      <c r="K44" s="24">
        <v>29788</v>
      </c>
      <c r="L44" s="35"/>
      <c r="M44" s="35">
        <v>428270831</v>
      </c>
      <c r="N44" s="295"/>
      <c r="O44" s="35">
        <v>-459618414</v>
      </c>
      <c r="P44" s="35"/>
      <c r="Q44" s="35">
        <f t="shared" si="1"/>
        <v>-31347583</v>
      </c>
    </row>
    <row r="45" spans="1:17" ht="21">
      <c r="A45" s="294" t="s">
        <v>179</v>
      </c>
      <c r="B45" s="295"/>
      <c r="C45" s="35">
        <v>484153</v>
      </c>
      <c r="D45" s="295"/>
      <c r="E45" s="35">
        <v>21110997884</v>
      </c>
      <c r="F45" s="24"/>
      <c r="G45" s="35">
        <v>-27434263091</v>
      </c>
      <c r="H45" s="295"/>
      <c r="I45" s="35">
        <f t="shared" si="0"/>
        <v>-6323265207</v>
      </c>
      <c r="J45" s="35"/>
      <c r="K45" s="24">
        <v>1378928</v>
      </c>
      <c r="L45" s="35"/>
      <c r="M45" s="35">
        <v>61302530043</v>
      </c>
      <c r="N45" s="295"/>
      <c r="O45" s="35">
        <v>-78261974693</v>
      </c>
      <c r="P45" s="35"/>
      <c r="Q45" s="35">
        <f t="shared" si="1"/>
        <v>-16959444650</v>
      </c>
    </row>
    <row r="46" spans="1:17" ht="21">
      <c r="A46" s="294" t="s">
        <v>208</v>
      </c>
      <c r="B46" s="295"/>
      <c r="C46" s="35">
        <v>0</v>
      </c>
      <c r="D46" s="295"/>
      <c r="E46" s="35">
        <v>0</v>
      </c>
      <c r="F46" s="24"/>
      <c r="G46" s="35">
        <v>0</v>
      </c>
      <c r="H46" s="295"/>
      <c r="I46" s="35">
        <f t="shared" si="0"/>
        <v>0</v>
      </c>
      <c r="J46" s="35"/>
      <c r="K46" s="24">
        <v>14373</v>
      </c>
      <c r="L46" s="35"/>
      <c r="M46" s="35">
        <v>608185163</v>
      </c>
      <c r="N46" s="295"/>
      <c r="O46" s="35">
        <v>-760942138</v>
      </c>
      <c r="P46" s="35"/>
      <c r="Q46" s="35">
        <f t="shared" si="1"/>
        <v>-152756975</v>
      </c>
    </row>
    <row r="47" spans="1:17" ht="21">
      <c r="A47" s="294" t="s">
        <v>297</v>
      </c>
      <c r="B47" s="295"/>
      <c r="C47" s="35">
        <v>0</v>
      </c>
      <c r="D47" s="295"/>
      <c r="E47" s="35">
        <v>0</v>
      </c>
      <c r="F47" s="24"/>
      <c r="G47" s="35">
        <v>0</v>
      </c>
      <c r="H47" s="295"/>
      <c r="I47" s="35">
        <f t="shared" si="0"/>
        <v>0</v>
      </c>
      <c r="J47" s="35"/>
      <c r="K47" s="24">
        <v>9219</v>
      </c>
      <c r="L47" s="35"/>
      <c r="M47" s="35">
        <v>275978316</v>
      </c>
      <c r="N47" s="295"/>
      <c r="O47" s="35">
        <v>-313140899</v>
      </c>
      <c r="P47" s="35"/>
      <c r="Q47" s="35">
        <f t="shared" si="1"/>
        <v>-37162583</v>
      </c>
    </row>
    <row r="48" spans="1:17" ht="21">
      <c r="A48" s="294" t="s">
        <v>268</v>
      </c>
      <c r="B48" s="295"/>
      <c r="C48" s="35">
        <v>0</v>
      </c>
      <c r="D48" s="295"/>
      <c r="E48" s="35">
        <v>0</v>
      </c>
      <c r="F48" s="24"/>
      <c r="G48" s="35">
        <v>0</v>
      </c>
      <c r="H48" s="295"/>
      <c r="I48" s="35">
        <f t="shared" si="0"/>
        <v>0</v>
      </c>
      <c r="J48" s="35"/>
      <c r="K48" s="24">
        <v>269327</v>
      </c>
      <c r="L48" s="35"/>
      <c r="M48" s="35">
        <v>1634610790</v>
      </c>
      <c r="N48" s="295"/>
      <c r="O48" s="35">
        <v>-1930731510</v>
      </c>
      <c r="P48" s="35"/>
      <c r="Q48" s="35">
        <f t="shared" si="1"/>
        <v>-296120720</v>
      </c>
    </row>
    <row r="49" spans="1:17" ht="21">
      <c r="A49" s="294" t="s">
        <v>338</v>
      </c>
      <c r="B49" s="295"/>
      <c r="C49" s="35">
        <v>0</v>
      </c>
      <c r="D49" s="295"/>
      <c r="E49" s="35">
        <v>0</v>
      </c>
      <c r="F49" s="24"/>
      <c r="G49" s="35">
        <v>0</v>
      </c>
      <c r="H49" s="295"/>
      <c r="I49" s="35">
        <f t="shared" si="0"/>
        <v>0</v>
      </c>
      <c r="J49" s="35"/>
      <c r="K49" s="24">
        <v>4228</v>
      </c>
      <c r="L49" s="35"/>
      <c r="M49" s="35">
        <v>500661974</v>
      </c>
      <c r="N49" s="295"/>
      <c r="O49" s="35">
        <v>-481655722</v>
      </c>
      <c r="P49" s="35"/>
      <c r="Q49" s="35">
        <f t="shared" si="1"/>
        <v>19006252</v>
      </c>
    </row>
    <row r="50" spans="1:17" ht="21">
      <c r="A50" s="294" t="s">
        <v>177</v>
      </c>
      <c r="B50" s="295"/>
      <c r="C50" s="35">
        <v>0</v>
      </c>
      <c r="D50" s="295"/>
      <c r="E50" s="35">
        <v>0</v>
      </c>
      <c r="F50" s="24"/>
      <c r="G50" s="35">
        <v>0</v>
      </c>
      <c r="H50" s="295"/>
      <c r="I50" s="35">
        <f t="shared" si="0"/>
        <v>0</v>
      </c>
      <c r="J50" s="35"/>
      <c r="K50" s="24">
        <v>1923258</v>
      </c>
      <c r="L50" s="35"/>
      <c r="M50" s="35">
        <v>29899482516</v>
      </c>
      <c r="N50" s="295"/>
      <c r="O50" s="35">
        <v>-31019804797</v>
      </c>
      <c r="P50" s="35"/>
      <c r="Q50" s="35">
        <f t="shared" si="1"/>
        <v>-1120322281</v>
      </c>
    </row>
    <row r="51" spans="1:17" ht="21">
      <c r="A51" s="294" t="s">
        <v>173</v>
      </c>
      <c r="B51" s="295"/>
      <c r="C51" s="35">
        <v>0</v>
      </c>
      <c r="D51" s="295"/>
      <c r="E51" s="35">
        <v>0</v>
      </c>
      <c r="F51" s="24"/>
      <c r="G51" s="35">
        <v>0</v>
      </c>
      <c r="H51" s="295"/>
      <c r="I51" s="35">
        <f t="shared" si="0"/>
        <v>0</v>
      </c>
      <c r="J51" s="35"/>
      <c r="K51" s="24">
        <v>182650</v>
      </c>
      <c r="L51" s="35"/>
      <c r="M51" s="35">
        <v>2902084032</v>
      </c>
      <c r="N51" s="295"/>
      <c r="O51" s="35">
        <v>-2998162882</v>
      </c>
      <c r="P51" s="35"/>
      <c r="Q51" s="35">
        <f t="shared" si="1"/>
        <v>-96078850</v>
      </c>
    </row>
    <row r="52" spans="1:17" ht="21">
      <c r="A52" s="294" t="s">
        <v>225</v>
      </c>
      <c r="B52" s="295"/>
      <c r="C52" s="35">
        <v>0</v>
      </c>
      <c r="D52" s="295"/>
      <c r="E52" s="35">
        <v>0</v>
      </c>
      <c r="F52" s="24"/>
      <c r="G52" s="35">
        <v>0</v>
      </c>
      <c r="H52" s="295"/>
      <c r="I52" s="35">
        <f t="shared" si="0"/>
        <v>0</v>
      </c>
      <c r="J52" s="35"/>
      <c r="K52" s="24">
        <v>1258920</v>
      </c>
      <c r="L52" s="35"/>
      <c r="M52" s="35">
        <v>18637383786</v>
      </c>
      <c r="N52" s="295"/>
      <c r="O52" s="35">
        <v>-14351937658</v>
      </c>
      <c r="P52" s="35"/>
      <c r="Q52" s="35">
        <f t="shared" si="1"/>
        <v>4285446128</v>
      </c>
    </row>
    <row r="53" spans="1:17" ht="21">
      <c r="A53" s="294" t="s">
        <v>219</v>
      </c>
      <c r="B53" s="295"/>
      <c r="C53" s="35">
        <v>0</v>
      </c>
      <c r="D53" s="295"/>
      <c r="E53" s="35">
        <v>0</v>
      </c>
      <c r="F53" s="24"/>
      <c r="G53" s="35">
        <v>0</v>
      </c>
      <c r="H53" s="295"/>
      <c r="I53" s="35">
        <f t="shared" si="0"/>
        <v>0</v>
      </c>
      <c r="J53" s="35"/>
      <c r="K53" s="24">
        <v>250828</v>
      </c>
      <c r="L53" s="35"/>
      <c r="M53" s="35">
        <v>4216597029</v>
      </c>
      <c r="N53" s="295"/>
      <c r="O53" s="35">
        <v>-4757407522</v>
      </c>
      <c r="P53" s="35"/>
      <c r="Q53" s="35">
        <f t="shared" si="1"/>
        <v>-540810493</v>
      </c>
    </row>
    <row r="54" spans="1:17" ht="21">
      <c r="A54" s="294" t="s">
        <v>220</v>
      </c>
      <c r="B54" s="295"/>
      <c r="C54" s="35">
        <v>0</v>
      </c>
      <c r="D54" s="295"/>
      <c r="E54" s="35">
        <v>0</v>
      </c>
      <c r="F54" s="24"/>
      <c r="G54" s="35">
        <v>0</v>
      </c>
      <c r="H54" s="295"/>
      <c r="I54" s="35">
        <f t="shared" si="0"/>
        <v>0</v>
      </c>
      <c r="J54" s="35"/>
      <c r="K54" s="24">
        <v>812584</v>
      </c>
      <c r="L54" s="35"/>
      <c r="M54" s="35">
        <v>7407924057</v>
      </c>
      <c r="N54" s="295"/>
      <c r="O54" s="35">
        <v>-6528623158</v>
      </c>
      <c r="P54" s="35"/>
      <c r="Q54" s="35">
        <f t="shared" si="1"/>
        <v>879300899</v>
      </c>
    </row>
    <row r="55" spans="1:17" ht="21">
      <c r="A55" s="294" t="s">
        <v>211</v>
      </c>
      <c r="B55" s="295"/>
      <c r="C55" s="35">
        <v>0</v>
      </c>
      <c r="D55" s="295"/>
      <c r="E55" s="35">
        <v>0</v>
      </c>
      <c r="F55" s="24"/>
      <c r="G55" s="35">
        <v>0</v>
      </c>
      <c r="H55" s="295"/>
      <c r="I55" s="35">
        <f t="shared" si="0"/>
        <v>0</v>
      </c>
      <c r="J55" s="35"/>
      <c r="K55" s="24">
        <v>944167</v>
      </c>
      <c r="L55" s="35"/>
      <c r="M55" s="35">
        <v>5374624870</v>
      </c>
      <c r="N55" s="295"/>
      <c r="O55" s="35">
        <v>-8568406968</v>
      </c>
      <c r="P55" s="35"/>
      <c r="Q55" s="35">
        <f t="shared" si="1"/>
        <v>-3193782098</v>
      </c>
    </row>
    <row r="56" spans="1:17" ht="21">
      <c r="A56" s="294" t="s">
        <v>198</v>
      </c>
      <c r="B56" s="295"/>
      <c r="C56" s="35">
        <v>0</v>
      </c>
      <c r="D56" s="295"/>
      <c r="E56" s="35">
        <v>0</v>
      </c>
      <c r="F56" s="24"/>
      <c r="G56" s="35">
        <v>0</v>
      </c>
      <c r="H56" s="295"/>
      <c r="I56" s="35">
        <f t="shared" si="0"/>
        <v>0</v>
      </c>
      <c r="J56" s="35"/>
      <c r="K56" s="24">
        <v>444744</v>
      </c>
      <c r="L56" s="35"/>
      <c r="M56" s="35">
        <v>6035568859</v>
      </c>
      <c r="N56" s="295"/>
      <c r="O56" s="35">
        <v>-6497684229</v>
      </c>
      <c r="P56" s="35"/>
      <c r="Q56" s="35">
        <f t="shared" si="1"/>
        <v>-462115370</v>
      </c>
    </row>
    <row r="57" spans="1:17" ht="21">
      <c r="A57" s="294" t="s">
        <v>282</v>
      </c>
      <c r="B57" s="295"/>
      <c r="C57" s="35">
        <v>0</v>
      </c>
      <c r="D57" s="295"/>
      <c r="E57" s="35">
        <v>0</v>
      </c>
      <c r="F57" s="24"/>
      <c r="G57" s="35">
        <v>0</v>
      </c>
      <c r="H57" s="295"/>
      <c r="I57" s="35">
        <f t="shared" si="0"/>
        <v>0</v>
      </c>
      <c r="J57" s="35"/>
      <c r="K57" s="24">
        <v>184336</v>
      </c>
      <c r="L57" s="35"/>
      <c r="M57" s="35">
        <v>6984348744</v>
      </c>
      <c r="N57" s="295"/>
      <c r="O57" s="35">
        <v>-6995593662</v>
      </c>
      <c r="P57" s="35"/>
      <c r="Q57" s="35">
        <f t="shared" si="1"/>
        <v>-11244918</v>
      </c>
    </row>
    <row r="58" spans="1:17" ht="21">
      <c r="A58" s="294" t="s">
        <v>140</v>
      </c>
      <c r="B58" s="295"/>
      <c r="C58" s="35">
        <v>0</v>
      </c>
      <c r="D58" s="295"/>
      <c r="E58" s="35">
        <v>0</v>
      </c>
      <c r="F58" s="24"/>
      <c r="G58" s="35">
        <v>0</v>
      </c>
      <c r="H58" s="295"/>
      <c r="I58" s="35">
        <f t="shared" si="0"/>
        <v>0</v>
      </c>
      <c r="J58" s="35"/>
      <c r="K58" s="24">
        <v>1177620</v>
      </c>
      <c r="L58" s="35"/>
      <c r="M58" s="35">
        <v>3035707240</v>
      </c>
      <c r="N58" s="295"/>
      <c r="O58" s="35">
        <v>-3234736655</v>
      </c>
      <c r="P58" s="35"/>
      <c r="Q58" s="35">
        <f t="shared" si="1"/>
        <v>-199029415</v>
      </c>
    </row>
    <row r="59" spans="1:17" ht="21">
      <c r="A59" s="294" t="s">
        <v>298</v>
      </c>
      <c r="B59" s="295"/>
      <c r="C59" s="35">
        <v>0</v>
      </c>
      <c r="D59" s="295"/>
      <c r="E59" s="35">
        <v>0</v>
      </c>
      <c r="F59" s="24"/>
      <c r="G59" s="35">
        <v>0</v>
      </c>
      <c r="H59" s="295"/>
      <c r="I59" s="35">
        <f t="shared" si="0"/>
        <v>0</v>
      </c>
      <c r="J59" s="35"/>
      <c r="K59" s="24">
        <v>580797</v>
      </c>
      <c r="L59" s="35"/>
      <c r="M59" s="35">
        <v>2119714416</v>
      </c>
      <c r="N59" s="295"/>
      <c r="O59" s="35">
        <v>-2274491397</v>
      </c>
      <c r="P59" s="35"/>
      <c r="Q59" s="35">
        <f t="shared" si="1"/>
        <v>-154776981</v>
      </c>
    </row>
    <row r="60" spans="1:17" ht="21">
      <c r="A60" s="294" t="s">
        <v>189</v>
      </c>
      <c r="B60" s="295"/>
      <c r="C60" s="35">
        <v>5282523</v>
      </c>
      <c r="D60" s="295"/>
      <c r="E60" s="35">
        <v>13856428291</v>
      </c>
      <c r="F60" s="24"/>
      <c r="G60" s="35">
        <v>-15390676047</v>
      </c>
      <c r="H60" s="295"/>
      <c r="I60" s="35">
        <f t="shared" si="0"/>
        <v>-1534247756</v>
      </c>
      <c r="J60" s="35"/>
      <c r="K60" s="24">
        <v>8955846</v>
      </c>
      <c r="L60" s="35"/>
      <c r="M60" s="35">
        <v>29151723865</v>
      </c>
      <c r="N60" s="295"/>
      <c r="O60" s="35">
        <v>-30970955802</v>
      </c>
      <c r="P60" s="35"/>
      <c r="Q60" s="35">
        <f t="shared" si="1"/>
        <v>-1819231937</v>
      </c>
    </row>
    <row r="61" spans="1:17" ht="21">
      <c r="A61" s="294" t="s">
        <v>149</v>
      </c>
      <c r="B61" s="295"/>
      <c r="C61" s="35">
        <v>0</v>
      </c>
      <c r="D61" s="295"/>
      <c r="E61" s="35">
        <v>0</v>
      </c>
      <c r="F61" s="24"/>
      <c r="G61" s="35">
        <v>0</v>
      </c>
      <c r="H61" s="295"/>
      <c r="I61" s="35">
        <f t="shared" si="0"/>
        <v>0</v>
      </c>
      <c r="J61" s="35"/>
      <c r="K61" s="24">
        <v>1227143</v>
      </c>
      <c r="L61" s="35"/>
      <c r="M61" s="35">
        <v>8005881651</v>
      </c>
      <c r="N61" s="295"/>
      <c r="O61" s="35">
        <v>-8463218155</v>
      </c>
      <c r="P61" s="35"/>
      <c r="Q61" s="35">
        <f t="shared" si="1"/>
        <v>-457336504</v>
      </c>
    </row>
    <row r="62" spans="1:17" ht="21">
      <c r="A62" s="294" t="s">
        <v>299</v>
      </c>
      <c r="B62" s="295"/>
      <c r="C62" s="35">
        <v>0</v>
      </c>
      <c r="D62" s="295"/>
      <c r="E62" s="35">
        <v>0</v>
      </c>
      <c r="F62" s="24"/>
      <c r="G62" s="35">
        <v>0</v>
      </c>
      <c r="H62" s="295"/>
      <c r="I62" s="35">
        <f t="shared" si="0"/>
        <v>0</v>
      </c>
      <c r="J62" s="35"/>
      <c r="K62" s="24">
        <v>112893</v>
      </c>
      <c r="L62" s="35"/>
      <c r="M62" s="35">
        <v>432716327</v>
      </c>
      <c r="N62" s="295"/>
      <c r="O62" s="35">
        <v>-530408031</v>
      </c>
      <c r="P62" s="35"/>
      <c r="Q62" s="35">
        <f t="shared" si="1"/>
        <v>-97691704</v>
      </c>
    </row>
    <row r="63" spans="1:17" ht="21">
      <c r="A63" s="294" t="s">
        <v>92</v>
      </c>
      <c r="B63" s="295"/>
      <c r="C63" s="35">
        <v>0</v>
      </c>
      <c r="D63" s="295"/>
      <c r="E63" s="35">
        <v>0</v>
      </c>
      <c r="F63" s="24"/>
      <c r="G63" s="35">
        <v>0</v>
      </c>
      <c r="H63" s="295"/>
      <c r="I63" s="35">
        <f t="shared" si="0"/>
        <v>0</v>
      </c>
      <c r="J63" s="35"/>
      <c r="K63" s="24">
        <v>601129</v>
      </c>
      <c r="L63" s="35"/>
      <c r="M63" s="35">
        <v>5436513363</v>
      </c>
      <c r="N63" s="295"/>
      <c r="O63" s="35">
        <v>-6659492914</v>
      </c>
      <c r="P63" s="35"/>
      <c r="Q63" s="35">
        <f t="shared" si="1"/>
        <v>-1222979551</v>
      </c>
    </row>
    <row r="64" spans="1:17" ht="21">
      <c r="A64" s="294" t="s">
        <v>300</v>
      </c>
      <c r="B64" s="295"/>
      <c r="C64" s="35">
        <v>0</v>
      </c>
      <c r="D64" s="295"/>
      <c r="E64" s="35">
        <v>0</v>
      </c>
      <c r="F64" s="24"/>
      <c r="G64" s="35">
        <v>0</v>
      </c>
      <c r="H64" s="295"/>
      <c r="I64" s="35">
        <f t="shared" si="0"/>
        <v>0</v>
      </c>
      <c r="J64" s="35"/>
      <c r="K64" s="24">
        <v>14843</v>
      </c>
      <c r="L64" s="35"/>
      <c r="M64" s="35">
        <v>273139766</v>
      </c>
      <c r="N64" s="295"/>
      <c r="O64" s="35">
        <v>-278817810</v>
      </c>
      <c r="P64" s="35"/>
      <c r="Q64" s="35">
        <f t="shared" si="1"/>
        <v>-5678044</v>
      </c>
    </row>
    <row r="65" spans="1:17" ht="21">
      <c r="A65" s="294" t="s">
        <v>274</v>
      </c>
      <c r="B65" s="295"/>
      <c r="C65" s="35">
        <v>0</v>
      </c>
      <c r="D65" s="295"/>
      <c r="E65" s="35">
        <v>0</v>
      </c>
      <c r="F65" s="24"/>
      <c r="G65" s="35">
        <v>0</v>
      </c>
      <c r="H65" s="295"/>
      <c r="I65" s="35">
        <f t="shared" si="0"/>
        <v>0</v>
      </c>
      <c r="J65" s="35"/>
      <c r="K65" s="24">
        <v>625599</v>
      </c>
      <c r="L65" s="35"/>
      <c r="M65" s="35">
        <v>2640048261</v>
      </c>
      <c r="N65" s="295"/>
      <c r="O65" s="35">
        <v>-2853380585</v>
      </c>
      <c r="P65" s="35"/>
      <c r="Q65" s="35">
        <f t="shared" si="1"/>
        <v>-213332324</v>
      </c>
    </row>
    <row r="66" spans="1:17" ht="21">
      <c r="A66" s="294" t="s">
        <v>301</v>
      </c>
      <c r="B66" s="295"/>
      <c r="C66" s="35">
        <v>0</v>
      </c>
      <c r="D66" s="295"/>
      <c r="E66" s="35">
        <v>0</v>
      </c>
      <c r="F66" s="24"/>
      <c r="G66" s="35">
        <v>0</v>
      </c>
      <c r="H66" s="295"/>
      <c r="I66" s="35">
        <f t="shared" si="0"/>
        <v>0</v>
      </c>
      <c r="J66" s="35"/>
      <c r="K66" s="24">
        <v>900000</v>
      </c>
      <c r="L66" s="35"/>
      <c r="M66" s="35">
        <v>27437177456</v>
      </c>
      <c r="N66" s="295"/>
      <c r="O66" s="35">
        <v>-17515890000</v>
      </c>
      <c r="P66" s="35"/>
      <c r="Q66" s="35">
        <f t="shared" si="1"/>
        <v>9921287456</v>
      </c>
    </row>
    <row r="67" spans="1:17" ht="21">
      <c r="A67" s="294" t="s">
        <v>203</v>
      </c>
      <c r="B67" s="295"/>
      <c r="C67" s="35">
        <v>0</v>
      </c>
      <c r="D67" s="295"/>
      <c r="E67" s="35">
        <v>0</v>
      </c>
      <c r="F67" s="24"/>
      <c r="G67" s="35">
        <v>0</v>
      </c>
      <c r="H67" s="295"/>
      <c r="I67" s="35">
        <f t="shared" si="0"/>
        <v>0</v>
      </c>
      <c r="J67" s="35"/>
      <c r="K67" s="24">
        <v>1400311</v>
      </c>
      <c r="L67" s="35"/>
      <c r="M67" s="35">
        <v>28108405468</v>
      </c>
      <c r="N67" s="295"/>
      <c r="O67" s="35">
        <v>-29403742273</v>
      </c>
      <c r="P67" s="35"/>
      <c r="Q67" s="35">
        <f t="shared" si="1"/>
        <v>-1295336805</v>
      </c>
    </row>
    <row r="68" spans="1:17" ht="21">
      <c r="A68" s="294" t="s">
        <v>212</v>
      </c>
      <c r="B68" s="295"/>
      <c r="C68" s="35">
        <v>0</v>
      </c>
      <c r="D68" s="295"/>
      <c r="E68" s="35">
        <v>0</v>
      </c>
      <c r="F68" s="24"/>
      <c r="G68" s="35">
        <v>0</v>
      </c>
      <c r="H68" s="295"/>
      <c r="I68" s="35">
        <f t="shared" si="0"/>
        <v>0</v>
      </c>
      <c r="J68" s="35"/>
      <c r="K68" s="24">
        <v>2175776</v>
      </c>
      <c r="L68" s="35"/>
      <c r="M68" s="35">
        <v>4817211454</v>
      </c>
      <c r="N68" s="295"/>
      <c r="O68" s="35">
        <v>-5282226926</v>
      </c>
      <c r="P68" s="35"/>
      <c r="Q68" s="35">
        <f t="shared" si="1"/>
        <v>-465015472</v>
      </c>
    </row>
    <row r="69" spans="1:17" ht="21">
      <c r="A69" s="294" t="s">
        <v>125</v>
      </c>
      <c r="B69" s="295"/>
      <c r="C69" s="35">
        <v>0</v>
      </c>
      <c r="D69" s="295"/>
      <c r="E69" s="35">
        <v>0</v>
      </c>
      <c r="F69" s="24"/>
      <c r="G69" s="35">
        <v>0</v>
      </c>
      <c r="H69" s="295"/>
      <c r="I69" s="35">
        <f t="shared" si="0"/>
        <v>0</v>
      </c>
      <c r="J69" s="35"/>
      <c r="K69" s="24">
        <v>29074</v>
      </c>
      <c r="L69" s="35"/>
      <c r="M69" s="35">
        <v>166662902</v>
      </c>
      <c r="N69" s="295"/>
      <c r="O69" s="35">
        <v>-174839881</v>
      </c>
      <c r="P69" s="35"/>
      <c r="Q69" s="35">
        <f t="shared" si="1"/>
        <v>-8176979</v>
      </c>
    </row>
    <row r="70" spans="1:17" ht="21">
      <c r="A70" s="294" t="s">
        <v>255</v>
      </c>
      <c r="B70" s="295"/>
      <c r="C70" s="35">
        <v>0</v>
      </c>
      <c r="D70" s="295"/>
      <c r="E70" s="35">
        <v>0</v>
      </c>
      <c r="F70" s="24"/>
      <c r="G70" s="35">
        <v>0</v>
      </c>
      <c r="H70" s="295"/>
      <c r="I70" s="35">
        <f t="shared" si="0"/>
        <v>0</v>
      </c>
      <c r="J70" s="35"/>
      <c r="K70" s="24">
        <v>274581</v>
      </c>
      <c r="L70" s="35"/>
      <c r="M70" s="35">
        <v>802632593</v>
      </c>
      <c r="N70" s="295"/>
      <c r="O70" s="35">
        <v>-862656116</v>
      </c>
      <c r="P70" s="35"/>
      <c r="Q70" s="35">
        <f t="shared" si="1"/>
        <v>-60023523</v>
      </c>
    </row>
    <row r="71" spans="1:17" ht="21">
      <c r="A71" s="294" t="s">
        <v>101</v>
      </c>
      <c r="B71" s="295"/>
      <c r="C71" s="35">
        <v>0</v>
      </c>
      <c r="D71" s="295"/>
      <c r="E71" s="35">
        <v>0</v>
      </c>
      <c r="F71" s="24"/>
      <c r="G71" s="35">
        <v>0</v>
      </c>
      <c r="H71" s="295"/>
      <c r="I71" s="35">
        <f t="shared" si="0"/>
        <v>0</v>
      </c>
      <c r="J71" s="35"/>
      <c r="K71" s="24">
        <v>1314346</v>
      </c>
      <c r="L71" s="35"/>
      <c r="M71" s="35">
        <v>6982692636</v>
      </c>
      <c r="N71" s="295"/>
      <c r="O71" s="35">
        <v>-7906328852</v>
      </c>
      <c r="P71" s="35"/>
      <c r="Q71" s="35">
        <f t="shared" si="1"/>
        <v>-923636216</v>
      </c>
    </row>
    <row r="72" spans="1:17" ht="21">
      <c r="A72" s="294" t="s">
        <v>237</v>
      </c>
      <c r="B72" s="295"/>
      <c r="C72" s="35">
        <v>0</v>
      </c>
      <c r="D72" s="295"/>
      <c r="E72" s="35">
        <v>0</v>
      </c>
      <c r="F72" s="24"/>
      <c r="G72" s="35">
        <v>0</v>
      </c>
      <c r="H72" s="295"/>
      <c r="I72" s="35">
        <f t="shared" si="0"/>
        <v>0</v>
      </c>
      <c r="J72" s="35"/>
      <c r="K72" s="24">
        <v>2508210</v>
      </c>
      <c r="L72" s="35"/>
      <c r="M72" s="35">
        <v>9099376854</v>
      </c>
      <c r="N72" s="295"/>
      <c r="O72" s="35">
        <v>-9736908841</v>
      </c>
      <c r="P72" s="35"/>
      <c r="Q72" s="35">
        <f t="shared" si="1"/>
        <v>-637531987</v>
      </c>
    </row>
    <row r="73" spans="1:17" ht="21">
      <c r="A73" s="294" t="s">
        <v>127</v>
      </c>
      <c r="B73" s="295"/>
      <c r="C73" s="35">
        <v>0</v>
      </c>
      <c r="D73" s="295"/>
      <c r="E73" s="35">
        <v>0</v>
      </c>
      <c r="F73" s="24"/>
      <c r="G73" s="35">
        <v>0</v>
      </c>
      <c r="H73" s="295"/>
      <c r="I73" s="35">
        <f t="shared" ref="I73:I136" si="2">G73+E73</f>
        <v>0</v>
      </c>
      <c r="J73" s="35"/>
      <c r="K73" s="24">
        <v>90535</v>
      </c>
      <c r="L73" s="35"/>
      <c r="M73" s="35">
        <v>1411877676</v>
      </c>
      <c r="N73" s="295"/>
      <c r="O73" s="35">
        <v>-1475117125</v>
      </c>
      <c r="P73" s="35"/>
      <c r="Q73" s="35">
        <f t="shared" ref="Q73:Q136" si="3">M73+O73</f>
        <v>-63239449</v>
      </c>
    </row>
    <row r="74" spans="1:17" ht="21">
      <c r="A74" s="294" t="s">
        <v>141</v>
      </c>
      <c r="B74" s="295"/>
      <c r="C74" s="35">
        <v>0</v>
      </c>
      <c r="D74" s="295"/>
      <c r="E74" s="35">
        <v>0</v>
      </c>
      <c r="F74" s="24"/>
      <c r="G74" s="35">
        <v>0</v>
      </c>
      <c r="H74" s="295"/>
      <c r="I74" s="35">
        <f t="shared" si="2"/>
        <v>0</v>
      </c>
      <c r="J74" s="35"/>
      <c r="K74" s="24">
        <v>509075</v>
      </c>
      <c r="L74" s="35"/>
      <c r="M74" s="35">
        <v>3249636603</v>
      </c>
      <c r="N74" s="295"/>
      <c r="O74" s="35">
        <v>-3352201961</v>
      </c>
      <c r="P74" s="35"/>
      <c r="Q74" s="35">
        <f t="shared" si="3"/>
        <v>-102565358</v>
      </c>
    </row>
    <row r="75" spans="1:17" ht="21">
      <c r="A75" s="294" t="s">
        <v>302</v>
      </c>
      <c r="B75" s="295"/>
      <c r="C75" s="35">
        <v>0</v>
      </c>
      <c r="D75" s="295"/>
      <c r="E75" s="35">
        <v>0</v>
      </c>
      <c r="F75" s="24"/>
      <c r="G75" s="35">
        <v>0</v>
      </c>
      <c r="H75" s="295"/>
      <c r="I75" s="35">
        <f t="shared" si="2"/>
        <v>0</v>
      </c>
      <c r="J75" s="35"/>
      <c r="K75" s="24">
        <v>1000000</v>
      </c>
      <c r="L75" s="35"/>
      <c r="M75" s="35">
        <v>52013600404</v>
      </c>
      <c r="N75" s="295"/>
      <c r="O75" s="35">
        <v>-45841586394</v>
      </c>
      <c r="P75" s="35"/>
      <c r="Q75" s="35">
        <f t="shared" si="3"/>
        <v>6172014010</v>
      </c>
    </row>
    <row r="76" spans="1:17" ht="21">
      <c r="A76" s="294" t="s">
        <v>339</v>
      </c>
      <c r="B76" s="295"/>
      <c r="C76" s="35">
        <v>0</v>
      </c>
      <c r="D76" s="295"/>
      <c r="E76" s="35">
        <v>0</v>
      </c>
      <c r="F76" s="24"/>
      <c r="G76" s="35">
        <v>0</v>
      </c>
      <c r="H76" s="295"/>
      <c r="I76" s="35">
        <f t="shared" si="2"/>
        <v>0</v>
      </c>
      <c r="J76" s="35"/>
      <c r="K76" s="24">
        <v>6021</v>
      </c>
      <c r="L76" s="35"/>
      <c r="M76" s="35">
        <v>49484332</v>
      </c>
      <c r="N76" s="295"/>
      <c r="O76" s="35">
        <v>-50876131</v>
      </c>
      <c r="P76" s="35"/>
      <c r="Q76" s="35">
        <f t="shared" si="3"/>
        <v>-1391799</v>
      </c>
    </row>
    <row r="77" spans="1:17" ht="21">
      <c r="A77" s="294" t="s">
        <v>340</v>
      </c>
      <c r="B77" s="295"/>
      <c r="C77" s="35">
        <v>0</v>
      </c>
      <c r="D77" s="295"/>
      <c r="E77" s="35">
        <v>0</v>
      </c>
      <c r="F77" s="24"/>
      <c r="G77" s="35">
        <v>0</v>
      </c>
      <c r="H77" s="295"/>
      <c r="I77" s="35">
        <f t="shared" si="2"/>
        <v>0</v>
      </c>
      <c r="J77" s="35"/>
      <c r="K77" s="24">
        <v>113599</v>
      </c>
      <c r="L77" s="35"/>
      <c r="M77" s="35">
        <v>262090897</v>
      </c>
      <c r="N77" s="295"/>
      <c r="O77" s="35">
        <v>-289924956</v>
      </c>
      <c r="P77" s="35"/>
      <c r="Q77" s="35">
        <f t="shared" si="3"/>
        <v>-27834059</v>
      </c>
    </row>
    <row r="78" spans="1:17" ht="21">
      <c r="A78" s="294" t="s">
        <v>176</v>
      </c>
      <c r="B78" s="295"/>
      <c r="C78" s="35">
        <v>0</v>
      </c>
      <c r="D78" s="295"/>
      <c r="E78" s="35">
        <v>0</v>
      </c>
      <c r="F78" s="24"/>
      <c r="G78" s="35">
        <v>0</v>
      </c>
      <c r="H78" s="295"/>
      <c r="I78" s="35">
        <f t="shared" si="2"/>
        <v>0</v>
      </c>
      <c r="J78" s="35"/>
      <c r="K78" s="24">
        <v>620251</v>
      </c>
      <c r="L78" s="35"/>
      <c r="M78" s="35">
        <v>17540671647</v>
      </c>
      <c r="N78" s="295"/>
      <c r="O78" s="35">
        <v>-17224390894</v>
      </c>
      <c r="P78" s="35"/>
      <c r="Q78" s="35">
        <f t="shared" si="3"/>
        <v>316280753</v>
      </c>
    </row>
    <row r="79" spans="1:17" ht="21">
      <c r="A79" s="294" t="s">
        <v>123</v>
      </c>
      <c r="B79" s="295"/>
      <c r="C79" s="35">
        <v>0</v>
      </c>
      <c r="D79" s="295"/>
      <c r="E79" s="35">
        <v>0</v>
      </c>
      <c r="F79" s="24"/>
      <c r="G79" s="35">
        <v>0</v>
      </c>
      <c r="H79" s="295"/>
      <c r="I79" s="35">
        <f t="shared" si="2"/>
        <v>0</v>
      </c>
      <c r="J79" s="35"/>
      <c r="K79" s="24">
        <v>726227</v>
      </c>
      <c r="L79" s="35"/>
      <c r="M79" s="35">
        <v>4312257238</v>
      </c>
      <c r="N79" s="295"/>
      <c r="O79" s="35">
        <v>-4110381927</v>
      </c>
      <c r="P79" s="35"/>
      <c r="Q79" s="35">
        <f t="shared" si="3"/>
        <v>201875311</v>
      </c>
    </row>
    <row r="80" spans="1:17" ht="21">
      <c r="A80" s="294" t="s">
        <v>168</v>
      </c>
      <c r="B80" s="295"/>
      <c r="C80" s="35">
        <v>0</v>
      </c>
      <c r="D80" s="295"/>
      <c r="E80" s="35">
        <v>0</v>
      </c>
      <c r="F80" s="24"/>
      <c r="G80" s="35">
        <v>0</v>
      </c>
      <c r="H80" s="295"/>
      <c r="I80" s="35">
        <f t="shared" si="2"/>
        <v>0</v>
      </c>
      <c r="J80" s="35"/>
      <c r="K80" s="24">
        <v>192796</v>
      </c>
      <c r="L80" s="35"/>
      <c r="M80" s="35">
        <v>3418230472</v>
      </c>
      <c r="N80" s="295"/>
      <c r="O80" s="35">
        <v>-3342913014</v>
      </c>
      <c r="P80" s="35"/>
      <c r="Q80" s="35">
        <f t="shared" si="3"/>
        <v>75317458</v>
      </c>
    </row>
    <row r="81" spans="1:17" ht="21">
      <c r="A81" s="294" t="s">
        <v>275</v>
      </c>
      <c r="B81" s="295"/>
      <c r="C81" s="35">
        <v>0</v>
      </c>
      <c r="D81" s="295"/>
      <c r="E81" s="35">
        <v>0</v>
      </c>
      <c r="F81" s="24"/>
      <c r="G81" s="35">
        <v>0</v>
      </c>
      <c r="H81" s="295"/>
      <c r="I81" s="35">
        <f t="shared" si="2"/>
        <v>0</v>
      </c>
      <c r="J81" s="35"/>
      <c r="K81" s="24">
        <v>128341</v>
      </c>
      <c r="L81" s="35"/>
      <c r="M81" s="35">
        <v>1950049443</v>
      </c>
      <c r="N81" s="295"/>
      <c r="O81" s="35">
        <v>-1978713762</v>
      </c>
      <c r="P81" s="35"/>
      <c r="Q81" s="35">
        <f t="shared" si="3"/>
        <v>-28664319</v>
      </c>
    </row>
    <row r="82" spans="1:17" ht="21">
      <c r="A82" s="294" t="s">
        <v>171</v>
      </c>
      <c r="B82" s="295"/>
      <c r="C82" s="35">
        <v>0</v>
      </c>
      <c r="D82" s="295"/>
      <c r="E82" s="35">
        <v>0</v>
      </c>
      <c r="F82" s="24"/>
      <c r="G82" s="35">
        <v>0</v>
      </c>
      <c r="H82" s="295"/>
      <c r="I82" s="35">
        <f t="shared" si="2"/>
        <v>0</v>
      </c>
      <c r="J82" s="35"/>
      <c r="K82" s="24">
        <v>4214741</v>
      </c>
      <c r="L82" s="35"/>
      <c r="M82" s="35">
        <v>66990037725</v>
      </c>
      <c r="N82" s="295"/>
      <c r="O82" s="35">
        <v>-55484713381</v>
      </c>
      <c r="P82" s="35"/>
      <c r="Q82" s="35">
        <f t="shared" si="3"/>
        <v>11505324344</v>
      </c>
    </row>
    <row r="83" spans="1:17" ht="21">
      <c r="A83" s="294" t="s">
        <v>138</v>
      </c>
      <c r="B83" s="295"/>
      <c r="C83" s="35">
        <v>0</v>
      </c>
      <c r="D83" s="295"/>
      <c r="E83" s="35">
        <v>0</v>
      </c>
      <c r="F83" s="24"/>
      <c r="G83" s="35">
        <v>0</v>
      </c>
      <c r="H83" s="295"/>
      <c r="I83" s="35">
        <f t="shared" si="2"/>
        <v>0</v>
      </c>
      <c r="J83" s="35"/>
      <c r="K83" s="24">
        <v>63098</v>
      </c>
      <c r="L83" s="35"/>
      <c r="M83" s="35">
        <v>1999606315</v>
      </c>
      <c r="N83" s="295"/>
      <c r="O83" s="35">
        <v>-2087640498</v>
      </c>
      <c r="P83" s="35"/>
      <c r="Q83" s="35">
        <f t="shared" si="3"/>
        <v>-88034183</v>
      </c>
    </row>
    <row r="84" spans="1:17" ht="21">
      <c r="A84" s="294" t="s">
        <v>283</v>
      </c>
      <c r="B84" s="295"/>
      <c r="C84" s="35">
        <v>0</v>
      </c>
      <c r="D84" s="295"/>
      <c r="E84" s="35">
        <v>0</v>
      </c>
      <c r="F84" s="24"/>
      <c r="G84" s="35">
        <v>0</v>
      </c>
      <c r="H84" s="295"/>
      <c r="I84" s="35">
        <f t="shared" si="2"/>
        <v>0</v>
      </c>
      <c r="J84" s="35"/>
      <c r="K84" s="24">
        <v>549438</v>
      </c>
      <c r="L84" s="35"/>
      <c r="M84" s="35">
        <v>1915828568</v>
      </c>
      <c r="N84" s="295"/>
      <c r="O84" s="35">
        <v>-1804866511</v>
      </c>
      <c r="P84" s="35"/>
      <c r="Q84" s="35">
        <f t="shared" si="3"/>
        <v>110962057</v>
      </c>
    </row>
    <row r="85" spans="1:17" ht="21">
      <c r="A85" s="294" t="s">
        <v>284</v>
      </c>
      <c r="B85" s="295"/>
      <c r="C85" s="35">
        <v>0</v>
      </c>
      <c r="D85" s="295"/>
      <c r="E85" s="35">
        <v>0</v>
      </c>
      <c r="F85" s="24"/>
      <c r="G85" s="35">
        <v>0</v>
      </c>
      <c r="H85" s="295"/>
      <c r="I85" s="35">
        <f t="shared" si="2"/>
        <v>0</v>
      </c>
      <c r="J85" s="35"/>
      <c r="K85" s="24">
        <v>1566</v>
      </c>
      <c r="L85" s="35"/>
      <c r="M85" s="35">
        <v>28316724</v>
      </c>
      <c r="N85" s="295"/>
      <c r="O85" s="35">
        <v>-29427443</v>
      </c>
      <c r="P85" s="35"/>
      <c r="Q85" s="35">
        <f t="shared" si="3"/>
        <v>-1110719</v>
      </c>
    </row>
    <row r="86" spans="1:17" ht="21">
      <c r="A86" s="294" t="s">
        <v>159</v>
      </c>
      <c r="B86" s="295"/>
      <c r="C86" s="35">
        <v>0</v>
      </c>
      <c r="D86" s="295"/>
      <c r="E86" s="35">
        <v>0</v>
      </c>
      <c r="F86" s="24"/>
      <c r="G86" s="35">
        <v>0</v>
      </c>
      <c r="H86" s="295"/>
      <c r="I86" s="35">
        <f t="shared" si="2"/>
        <v>0</v>
      </c>
      <c r="J86" s="35"/>
      <c r="K86" s="24">
        <v>1525</v>
      </c>
      <c r="L86" s="35"/>
      <c r="M86" s="35">
        <v>35661189</v>
      </c>
      <c r="N86" s="295"/>
      <c r="O86" s="35">
        <v>-38667733</v>
      </c>
      <c r="P86" s="35"/>
      <c r="Q86" s="35">
        <f t="shared" si="3"/>
        <v>-3006544</v>
      </c>
    </row>
    <row r="87" spans="1:17" ht="21">
      <c r="A87" s="294" t="s">
        <v>303</v>
      </c>
      <c r="B87" s="295"/>
      <c r="C87" s="35">
        <v>0</v>
      </c>
      <c r="D87" s="295"/>
      <c r="E87" s="35">
        <v>0</v>
      </c>
      <c r="F87" s="24"/>
      <c r="G87" s="35">
        <v>0</v>
      </c>
      <c r="H87" s="295"/>
      <c r="I87" s="35">
        <f t="shared" si="2"/>
        <v>0</v>
      </c>
      <c r="J87" s="35"/>
      <c r="K87" s="24">
        <v>331344</v>
      </c>
      <c r="L87" s="35"/>
      <c r="M87" s="35">
        <v>17660252967</v>
      </c>
      <c r="N87" s="295"/>
      <c r="O87" s="35">
        <v>-15928581057</v>
      </c>
      <c r="P87" s="35"/>
      <c r="Q87" s="35">
        <f t="shared" si="3"/>
        <v>1731671910</v>
      </c>
    </row>
    <row r="88" spans="1:17" ht="21">
      <c r="A88" s="294" t="s">
        <v>256</v>
      </c>
      <c r="B88" s="295"/>
      <c r="C88" s="35">
        <v>0</v>
      </c>
      <c r="D88" s="295"/>
      <c r="E88" s="35">
        <v>0</v>
      </c>
      <c r="F88" s="24"/>
      <c r="G88" s="35">
        <v>0</v>
      </c>
      <c r="H88" s="295"/>
      <c r="I88" s="35">
        <f t="shared" si="2"/>
        <v>0</v>
      </c>
      <c r="J88" s="35"/>
      <c r="K88" s="24">
        <v>1728558</v>
      </c>
      <c r="L88" s="35"/>
      <c r="M88" s="35">
        <v>14107022140</v>
      </c>
      <c r="N88" s="295"/>
      <c r="O88" s="35">
        <v>-16397108073</v>
      </c>
      <c r="P88" s="35"/>
      <c r="Q88" s="35">
        <f t="shared" si="3"/>
        <v>-2290085933</v>
      </c>
    </row>
    <row r="89" spans="1:17" ht="21">
      <c r="A89" s="294" t="s">
        <v>130</v>
      </c>
      <c r="B89" s="295"/>
      <c r="C89" s="35">
        <v>0</v>
      </c>
      <c r="D89" s="295"/>
      <c r="E89" s="35">
        <v>0</v>
      </c>
      <c r="F89" s="24"/>
      <c r="G89" s="35">
        <v>0</v>
      </c>
      <c r="H89" s="295"/>
      <c r="I89" s="35">
        <f t="shared" si="2"/>
        <v>0</v>
      </c>
      <c r="J89" s="35"/>
      <c r="K89" s="24">
        <v>64909</v>
      </c>
      <c r="L89" s="35"/>
      <c r="M89" s="35">
        <v>681756923</v>
      </c>
      <c r="N89" s="295"/>
      <c r="O89" s="35">
        <v>-725236177</v>
      </c>
      <c r="P89" s="35"/>
      <c r="Q89" s="35">
        <f t="shared" si="3"/>
        <v>-43479254</v>
      </c>
    </row>
    <row r="90" spans="1:17" ht="21">
      <c r="A90" s="294" t="s">
        <v>230</v>
      </c>
      <c r="B90" s="295"/>
      <c r="C90" s="35">
        <v>299865</v>
      </c>
      <c r="D90" s="295"/>
      <c r="E90" s="35">
        <v>6005033077</v>
      </c>
      <c r="F90" s="24"/>
      <c r="G90" s="35">
        <v>-4852635848</v>
      </c>
      <c r="H90" s="295"/>
      <c r="I90" s="35">
        <f t="shared" si="2"/>
        <v>1152397229</v>
      </c>
      <c r="J90" s="35"/>
      <c r="K90" s="24">
        <v>593613</v>
      </c>
      <c r="L90" s="35"/>
      <c r="M90" s="35">
        <v>11140048562</v>
      </c>
      <c r="N90" s="295"/>
      <c r="O90" s="35">
        <v>-9499994252</v>
      </c>
      <c r="P90" s="35"/>
      <c r="Q90" s="35">
        <f t="shared" si="3"/>
        <v>1640054310</v>
      </c>
    </row>
    <row r="91" spans="1:17" ht="21">
      <c r="A91" s="294" t="s">
        <v>227</v>
      </c>
      <c r="B91" s="295"/>
      <c r="C91" s="35">
        <v>0</v>
      </c>
      <c r="D91" s="295"/>
      <c r="E91" s="35">
        <v>0</v>
      </c>
      <c r="F91" s="24"/>
      <c r="G91" s="35">
        <v>0</v>
      </c>
      <c r="H91" s="295"/>
      <c r="I91" s="35">
        <f t="shared" si="2"/>
        <v>0</v>
      </c>
      <c r="J91" s="35"/>
      <c r="K91" s="24">
        <v>311192</v>
      </c>
      <c r="L91" s="35"/>
      <c r="M91" s="35">
        <v>5794941818</v>
      </c>
      <c r="N91" s="295"/>
      <c r="O91" s="35">
        <v>-6268218650</v>
      </c>
      <c r="P91" s="35"/>
      <c r="Q91" s="35">
        <f t="shared" si="3"/>
        <v>-473276832</v>
      </c>
    </row>
    <row r="92" spans="1:17" ht="21">
      <c r="A92" s="294" t="s">
        <v>305</v>
      </c>
      <c r="B92" s="295"/>
      <c r="C92" s="35">
        <v>0</v>
      </c>
      <c r="D92" s="295"/>
      <c r="E92" s="35">
        <v>0</v>
      </c>
      <c r="F92" s="24"/>
      <c r="G92" s="35">
        <v>0</v>
      </c>
      <c r="H92" s="295"/>
      <c r="I92" s="35">
        <f t="shared" si="2"/>
        <v>0</v>
      </c>
      <c r="J92" s="35"/>
      <c r="K92" s="24">
        <v>25037</v>
      </c>
      <c r="L92" s="35"/>
      <c r="M92" s="35">
        <v>119625000</v>
      </c>
      <c r="N92" s="295"/>
      <c r="O92" s="35">
        <v>-137564091</v>
      </c>
      <c r="P92" s="35"/>
      <c r="Q92" s="35">
        <f t="shared" si="3"/>
        <v>-17939091</v>
      </c>
    </row>
    <row r="93" spans="1:17" ht="21">
      <c r="A93" s="294" t="s">
        <v>285</v>
      </c>
      <c r="B93" s="295"/>
      <c r="C93" s="35">
        <v>0</v>
      </c>
      <c r="D93" s="295"/>
      <c r="E93" s="35">
        <v>0</v>
      </c>
      <c r="F93" s="24"/>
      <c r="G93" s="35">
        <v>0</v>
      </c>
      <c r="H93" s="295"/>
      <c r="I93" s="35">
        <f t="shared" si="2"/>
        <v>0</v>
      </c>
      <c r="J93" s="35"/>
      <c r="K93" s="24">
        <v>252683</v>
      </c>
      <c r="L93" s="35"/>
      <c r="M93" s="35">
        <v>829063770</v>
      </c>
      <c r="N93" s="295"/>
      <c r="O93" s="35">
        <v>-1425685019</v>
      </c>
      <c r="P93" s="35"/>
      <c r="Q93" s="35">
        <f t="shared" si="3"/>
        <v>-596621249</v>
      </c>
    </row>
    <row r="94" spans="1:17" ht="21">
      <c r="A94" s="294" t="s">
        <v>236</v>
      </c>
      <c r="B94" s="295"/>
      <c r="C94" s="35">
        <v>0</v>
      </c>
      <c r="D94" s="295"/>
      <c r="E94" s="35">
        <v>0</v>
      </c>
      <c r="F94" s="24"/>
      <c r="G94" s="35">
        <v>0</v>
      </c>
      <c r="H94" s="295"/>
      <c r="I94" s="35">
        <f t="shared" si="2"/>
        <v>0</v>
      </c>
      <c r="J94" s="35"/>
      <c r="K94" s="24">
        <v>399708</v>
      </c>
      <c r="L94" s="35"/>
      <c r="M94" s="35">
        <v>2054143457</v>
      </c>
      <c r="N94" s="295"/>
      <c r="O94" s="35">
        <v>-2502124655</v>
      </c>
      <c r="P94" s="35"/>
      <c r="Q94" s="35">
        <f t="shared" si="3"/>
        <v>-447981198</v>
      </c>
    </row>
    <row r="95" spans="1:17" ht="21">
      <c r="A95" s="294" t="s">
        <v>172</v>
      </c>
      <c r="B95" s="295"/>
      <c r="C95" s="35">
        <v>0</v>
      </c>
      <c r="D95" s="295"/>
      <c r="E95" s="35">
        <v>0</v>
      </c>
      <c r="F95" s="24"/>
      <c r="G95" s="35">
        <v>0</v>
      </c>
      <c r="H95" s="295"/>
      <c r="I95" s="35">
        <f t="shared" si="2"/>
        <v>0</v>
      </c>
      <c r="J95" s="35"/>
      <c r="K95" s="24">
        <v>1779546</v>
      </c>
      <c r="L95" s="35"/>
      <c r="M95" s="35">
        <v>99832315246</v>
      </c>
      <c r="N95" s="295"/>
      <c r="O95" s="35">
        <v>-106473485462</v>
      </c>
      <c r="P95" s="35"/>
      <c r="Q95" s="35">
        <f t="shared" si="3"/>
        <v>-6641170216</v>
      </c>
    </row>
    <row r="96" spans="1:17" ht="21">
      <c r="A96" s="294" t="s">
        <v>257</v>
      </c>
      <c r="B96" s="295"/>
      <c r="C96" s="35">
        <v>0</v>
      </c>
      <c r="D96" s="295"/>
      <c r="E96" s="35">
        <v>0</v>
      </c>
      <c r="F96" s="24"/>
      <c r="G96" s="35">
        <v>0</v>
      </c>
      <c r="H96" s="295"/>
      <c r="I96" s="35">
        <f t="shared" si="2"/>
        <v>0</v>
      </c>
      <c r="J96" s="35"/>
      <c r="K96" s="24">
        <v>131320</v>
      </c>
      <c r="L96" s="35"/>
      <c r="M96" s="35">
        <v>1007488389</v>
      </c>
      <c r="N96" s="295"/>
      <c r="O96" s="35">
        <v>-1141183766</v>
      </c>
      <c r="P96" s="35"/>
      <c r="Q96" s="35">
        <f t="shared" si="3"/>
        <v>-133695377</v>
      </c>
    </row>
    <row r="97" spans="1:17" ht="21">
      <c r="A97" s="294" t="s">
        <v>266</v>
      </c>
      <c r="B97" s="295"/>
      <c r="C97" s="35">
        <v>0</v>
      </c>
      <c r="D97" s="295"/>
      <c r="E97" s="35">
        <v>0</v>
      </c>
      <c r="F97" s="24"/>
      <c r="G97" s="35">
        <v>0</v>
      </c>
      <c r="H97" s="295"/>
      <c r="I97" s="35">
        <f t="shared" si="2"/>
        <v>0</v>
      </c>
      <c r="J97" s="35"/>
      <c r="K97" s="24">
        <v>407390</v>
      </c>
      <c r="L97" s="35"/>
      <c r="M97" s="35">
        <v>1550993469</v>
      </c>
      <c r="N97" s="295"/>
      <c r="O97" s="35">
        <v>-1696770178</v>
      </c>
      <c r="P97" s="35"/>
      <c r="Q97" s="35">
        <f t="shared" si="3"/>
        <v>-145776709</v>
      </c>
    </row>
    <row r="98" spans="1:17" ht="21">
      <c r="A98" s="294" t="s">
        <v>112</v>
      </c>
      <c r="B98" s="295"/>
      <c r="C98" s="35">
        <v>0</v>
      </c>
      <c r="D98" s="295"/>
      <c r="E98" s="35">
        <v>0</v>
      </c>
      <c r="F98" s="24"/>
      <c r="G98" s="35">
        <v>0</v>
      </c>
      <c r="H98" s="295"/>
      <c r="I98" s="35">
        <f t="shared" si="2"/>
        <v>0</v>
      </c>
      <c r="J98" s="35"/>
      <c r="K98" s="24">
        <v>1135077</v>
      </c>
      <c r="L98" s="35"/>
      <c r="M98" s="35">
        <v>3874883732</v>
      </c>
      <c r="N98" s="295"/>
      <c r="O98" s="35">
        <v>-3821023129</v>
      </c>
      <c r="P98" s="35"/>
      <c r="Q98" s="35">
        <f t="shared" si="3"/>
        <v>53860603</v>
      </c>
    </row>
    <row r="99" spans="1:17" ht="21">
      <c r="A99" s="294" t="s">
        <v>90</v>
      </c>
      <c r="B99" s="295"/>
      <c r="C99" s="35">
        <v>0</v>
      </c>
      <c r="D99" s="295"/>
      <c r="E99" s="35">
        <v>0</v>
      </c>
      <c r="F99" s="24"/>
      <c r="G99" s="35">
        <v>0</v>
      </c>
      <c r="H99" s="295"/>
      <c r="I99" s="35">
        <f t="shared" si="2"/>
        <v>0</v>
      </c>
      <c r="J99" s="35"/>
      <c r="K99" s="24">
        <v>2629500</v>
      </c>
      <c r="L99" s="35"/>
      <c r="M99" s="35">
        <v>13812999886</v>
      </c>
      <c r="N99" s="295"/>
      <c r="O99" s="35">
        <v>-15363731259</v>
      </c>
      <c r="P99" s="35"/>
      <c r="Q99" s="35">
        <f t="shared" si="3"/>
        <v>-1550731373</v>
      </c>
    </row>
    <row r="100" spans="1:17" ht="21">
      <c r="A100" s="294" t="s">
        <v>202</v>
      </c>
      <c r="B100" s="295"/>
      <c r="C100" s="35">
        <v>1217657</v>
      </c>
      <c r="D100" s="295"/>
      <c r="E100" s="35">
        <v>32772831834</v>
      </c>
      <c r="F100" s="24"/>
      <c r="G100" s="35">
        <v>-28916789859</v>
      </c>
      <c r="H100" s="295"/>
      <c r="I100" s="35">
        <f t="shared" si="2"/>
        <v>3856041975</v>
      </c>
      <c r="J100" s="35"/>
      <c r="K100" s="24">
        <v>1874291</v>
      </c>
      <c r="L100" s="35"/>
      <c r="M100" s="35">
        <v>49971134334</v>
      </c>
      <c r="N100" s="295"/>
      <c r="O100" s="35">
        <v>-44244187973</v>
      </c>
      <c r="P100" s="35"/>
      <c r="Q100" s="35">
        <f t="shared" si="3"/>
        <v>5726946361</v>
      </c>
    </row>
    <row r="101" spans="1:17" ht="21">
      <c r="A101" s="294" t="s">
        <v>137</v>
      </c>
      <c r="B101" s="295"/>
      <c r="C101" s="35">
        <v>0</v>
      </c>
      <c r="D101" s="295"/>
      <c r="E101" s="35">
        <v>0</v>
      </c>
      <c r="F101" s="24"/>
      <c r="G101" s="35">
        <v>0</v>
      </c>
      <c r="H101" s="295"/>
      <c r="I101" s="35">
        <f t="shared" si="2"/>
        <v>0</v>
      </c>
      <c r="J101" s="35"/>
      <c r="K101" s="24">
        <v>404957</v>
      </c>
      <c r="L101" s="35"/>
      <c r="M101" s="35">
        <v>1775118296</v>
      </c>
      <c r="N101" s="295"/>
      <c r="O101" s="35">
        <v>-1928370921</v>
      </c>
      <c r="P101" s="35"/>
      <c r="Q101" s="35">
        <f t="shared" si="3"/>
        <v>-153252625</v>
      </c>
    </row>
    <row r="102" spans="1:17" ht="21">
      <c r="A102" s="294" t="s">
        <v>195</v>
      </c>
      <c r="B102" s="295"/>
      <c r="C102" s="35">
        <v>0</v>
      </c>
      <c r="D102" s="295"/>
      <c r="E102" s="35">
        <v>0</v>
      </c>
      <c r="F102" s="24"/>
      <c r="G102" s="35">
        <v>0</v>
      </c>
      <c r="H102" s="295"/>
      <c r="I102" s="35">
        <f t="shared" si="2"/>
        <v>0</v>
      </c>
      <c r="J102" s="35"/>
      <c r="K102" s="24">
        <v>318742</v>
      </c>
      <c r="L102" s="35"/>
      <c r="M102" s="35">
        <v>2215499810</v>
      </c>
      <c r="N102" s="295"/>
      <c r="O102" s="35">
        <v>-2346363964</v>
      </c>
      <c r="P102" s="35"/>
      <c r="Q102" s="35">
        <f t="shared" si="3"/>
        <v>-130864154</v>
      </c>
    </row>
    <row r="103" spans="1:17" ht="21">
      <c r="A103" s="294" t="s">
        <v>276</v>
      </c>
      <c r="B103" s="295"/>
      <c r="C103" s="35">
        <v>0</v>
      </c>
      <c r="D103" s="295"/>
      <c r="E103" s="35">
        <v>0</v>
      </c>
      <c r="F103" s="24"/>
      <c r="G103" s="35">
        <v>0</v>
      </c>
      <c r="H103" s="295"/>
      <c r="I103" s="35">
        <f t="shared" si="2"/>
        <v>0</v>
      </c>
      <c r="J103" s="35"/>
      <c r="K103" s="24">
        <v>8271076</v>
      </c>
      <c r="L103" s="35"/>
      <c r="M103" s="35">
        <v>9627125110</v>
      </c>
      <c r="N103" s="295"/>
      <c r="O103" s="35">
        <v>-10836144973</v>
      </c>
      <c r="P103" s="35"/>
      <c r="Q103" s="35">
        <f t="shared" si="3"/>
        <v>-1209019863</v>
      </c>
    </row>
    <row r="104" spans="1:17" ht="21">
      <c r="A104" s="294" t="s">
        <v>193</v>
      </c>
      <c r="B104" s="295"/>
      <c r="C104" s="35">
        <v>0</v>
      </c>
      <c r="D104" s="295"/>
      <c r="E104" s="35">
        <v>0</v>
      </c>
      <c r="F104" s="24"/>
      <c r="G104" s="35">
        <v>0</v>
      </c>
      <c r="H104" s="295"/>
      <c r="I104" s="35">
        <f t="shared" si="2"/>
        <v>0</v>
      </c>
      <c r="J104" s="35"/>
      <c r="K104" s="24">
        <v>997597</v>
      </c>
      <c r="L104" s="35"/>
      <c r="M104" s="35">
        <v>4773235103</v>
      </c>
      <c r="N104" s="295"/>
      <c r="O104" s="35">
        <v>-5063079275</v>
      </c>
      <c r="P104" s="35"/>
      <c r="Q104" s="35">
        <f t="shared" si="3"/>
        <v>-289844172</v>
      </c>
    </row>
    <row r="105" spans="1:17" ht="21">
      <c r="A105" s="294" t="s">
        <v>286</v>
      </c>
      <c r="B105" s="295"/>
      <c r="C105" s="35">
        <v>0</v>
      </c>
      <c r="D105" s="295"/>
      <c r="E105" s="35">
        <v>0</v>
      </c>
      <c r="F105" s="24"/>
      <c r="G105" s="35">
        <v>0</v>
      </c>
      <c r="H105" s="295"/>
      <c r="I105" s="35">
        <f t="shared" si="2"/>
        <v>0</v>
      </c>
      <c r="J105" s="35"/>
      <c r="K105" s="24">
        <v>89832</v>
      </c>
      <c r="L105" s="35"/>
      <c r="M105" s="35">
        <v>220406034</v>
      </c>
      <c r="N105" s="295"/>
      <c r="O105" s="35">
        <v>-289364453</v>
      </c>
      <c r="P105" s="35"/>
      <c r="Q105" s="35">
        <f t="shared" si="3"/>
        <v>-68958419</v>
      </c>
    </row>
    <row r="106" spans="1:17" ht="21">
      <c r="A106" s="294" t="s">
        <v>277</v>
      </c>
      <c r="B106" s="295"/>
      <c r="C106" s="35">
        <v>0</v>
      </c>
      <c r="D106" s="295"/>
      <c r="E106" s="35">
        <v>0</v>
      </c>
      <c r="F106" s="24"/>
      <c r="G106" s="35">
        <v>0</v>
      </c>
      <c r="H106" s="295"/>
      <c r="I106" s="35">
        <f t="shared" si="2"/>
        <v>0</v>
      </c>
      <c r="J106" s="35"/>
      <c r="K106" s="24">
        <v>221591</v>
      </c>
      <c r="L106" s="35"/>
      <c r="M106" s="35">
        <v>828723118</v>
      </c>
      <c r="N106" s="295"/>
      <c r="O106" s="35">
        <v>-932837233</v>
      </c>
      <c r="P106" s="35"/>
      <c r="Q106" s="35">
        <f t="shared" si="3"/>
        <v>-104114115</v>
      </c>
    </row>
    <row r="107" spans="1:17" ht="21">
      <c r="A107" s="294" t="s">
        <v>152</v>
      </c>
      <c r="B107" s="295"/>
      <c r="C107" s="35">
        <v>0</v>
      </c>
      <c r="D107" s="295"/>
      <c r="E107" s="35">
        <v>0</v>
      </c>
      <c r="F107" s="24"/>
      <c r="G107" s="35">
        <v>0</v>
      </c>
      <c r="H107" s="295"/>
      <c r="I107" s="35">
        <f t="shared" si="2"/>
        <v>0</v>
      </c>
      <c r="J107" s="35"/>
      <c r="K107" s="24">
        <v>451041</v>
      </c>
      <c r="L107" s="35"/>
      <c r="M107" s="35">
        <v>15417356001</v>
      </c>
      <c r="N107" s="295"/>
      <c r="O107" s="35">
        <v>-15555249225</v>
      </c>
      <c r="P107" s="35"/>
      <c r="Q107" s="35">
        <f t="shared" si="3"/>
        <v>-137893224</v>
      </c>
    </row>
    <row r="108" spans="1:17" ht="21">
      <c r="A108" s="294" t="s">
        <v>154</v>
      </c>
      <c r="B108" s="295"/>
      <c r="C108" s="35">
        <v>0</v>
      </c>
      <c r="D108" s="295"/>
      <c r="E108" s="35">
        <v>0</v>
      </c>
      <c r="F108" s="24"/>
      <c r="G108" s="35">
        <v>0</v>
      </c>
      <c r="H108" s="295"/>
      <c r="I108" s="35">
        <f t="shared" si="2"/>
        <v>0</v>
      </c>
      <c r="J108" s="35"/>
      <c r="K108" s="24">
        <v>257655</v>
      </c>
      <c r="L108" s="35"/>
      <c r="M108" s="35">
        <v>1315588116</v>
      </c>
      <c r="N108" s="295"/>
      <c r="O108" s="35">
        <v>-1522287935</v>
      </c>
      <c r="P108" s="35"/>
      <c r="Q108" s="35">
        <f t="shared" si="3"/>
        <v>-206699819</v>
      </c>
    </row>
    <row r="109" spans="1:17" ht="21">
      <c r="A109" s="294" t="s">
        <v>118</v>
      </c>
      <c r="B109" s="295"/>
      <c r="C109" s="35">
        <v>803073</v>
      </c>
      <c r="D109" s="295"/>
      <c r="E109" s="35">
        <v>12567934997</v>
      </c>
      <c r="F109" s="24"/>
      <c r="G109" s="35">
        <v>-9996110461</v>
      </c>
      <c r="H109" s="295"/>
      <c r="I109" s="35">
        <f t="shared" si="2"/>
        <v>2571824536</v>
      </c>
      <c r="J109" s="35"/>
      <c r="K109" s="24">
        <v>851561</v>
      </c>
      <c r="L109" s="35"/>
      <c r="M109" s="35">
        <v>13417642166</v>
      </c>
      <c r="N109" s="295"/>
      <c r="O109" s="35">
        <v>-10940024082</v>
      </c>
      <c r="P109" s="35"/>
      <c r="Q109" s="35">
        <f t="shared" si="3"/>
        <v>2477618084</v>
      </c>
    </row>
    <row r="110" spans="1:17" ht="21">
      <c r="A110" s="294" t="s">
        <v>186</v>
      </c>
      <c r="B110" s="295"/>
      <c r="C110" s="35">
        <v>0</v>
      </c>
      <c r="D110" s="295"/>
      <c r="E110" s="35">
        <v>0</v>
      </c>
      <c r="F110" s="24"/>
      <c r="G110" s="35">
        <v>0</v>
      </c>
      <c r="H110" s="295"/>
      <c r="I110" s="35">
        <f t="shared" si="2"/>
        <v>0</v>
      </c>
      <c r="J110" s="35"/>
      <c r="K110" s="24">
        <v>521546</v>
      </c>
      <c r="L110" s="35"/>
      <c r="M110" s="35">
        <v>11536095670</v>
      </c>
      <c r="N110" s="295"/>
      <c r="O110" s="35">
        <v>-10253780083</v>
      </c>
      <c r="P110" s="35"/>
      <c r="Q110" s="35">
        <f t="shared" si="3"/>
        <v>1282315587</v>
      </c>
    </row>
    <row r="111" spans="1:17" ht="21">
      <c r="A111" s="294" t="s">
        <v>287</v>
      </c>
      <c r="B111" s="295"/>
      <c r="C111" s="35">
        <v>0</v>
      </c>
      <c r="D111" s="295"/>
      <c r="E111" s="35">
        <v>0</v>
      </c>
      <c r="F111" s="24"/>
      <c r="G111" s="35">
        <v>0</v>
      </c>
      <c r="H111" s="295"/>
      <c r="I111" s="35">
        <f t="shared" si="2"/>
        <v>0</v>
      </c>
      <c r="J111" s="35"/>
      <c r="K111" s="24">
        <v>1183600</v>
      </c>
      <c r="L111" s="35"/>
      <c r="M111" s="35">
        <v>3955046354</v>
      </c>
      <c r="N111" s="295"/>
      <c r="O111" s="35">
        <v>-4315286103</v>
      </c>
      <c r="P111" s="35"/>
      <c r="Q111" s="35">
        <f t="shared" si="3"/>
        <v>-360239749</v>
      </c>
    </row>
    <row r="112" spans="1:17" ht="21">
      <c r="A112" s="294" t="s">
        <v>120</v>
      </c>
      <c r="B112" s="295"/>
      <c r="C112" s="35">
        <v>0</v>
      </c>
      <c r="D112" s="295"/>
      <c r="E112" s="35">
        <v>0</v>
      </c>
      <c r="F112" s="24"/>
      <c r="G112" s="35">
        <v>0</v>
      </c>
      <c r="H112" s="295"/>
      <c r="I112" s="35">
        <f t="shared" si="2"/>
        <v>0</v>
      </c>
      <c r="J112" s="35"/>
      <c r="K112" s="24">
        <v>12658</v>
      </c>
      <c r="L112" s="35"/>
      <c r="M112" s="35">
        <v>104844495</v>
      </c>
      <c r="N112" s="295"/>
      <c r="O112" s="35">
        <v>-103192834</v>
      </c>
      <c r="P112" s="35"/>
      <c r="Q112" s="35">
        <f t="shared" si="3"/>
        <v>1651661</v>
      </c>
    </row>
    <row r="113" spans="1:17" ht="21">
      <c r="A113" s="294" t="s">
        <v>278</v>
      </c>
      <c r="B113" s="295"/>
      <c r="C113" s="35">
        <v>0</v>
      </c>
      <c r="D113" s="295"/>
      <c r="E113" s="35">
        <v>0</v>
      </c>
      <c r="F113" s="24"/>
      <c r="G113" s="35">
        <v>0</v>
      </c>
      <c r="H113" s="295"/>
      <c r="I113" s="35">
        <f t="shared" si="2"/>
        <v>0</v>
      </c>
      <c r="J113" s="35"/>
      <c r="K113" s="24">
        <v>213189</v>
      </c>
      <c r="L113" s="35"/>
      <c r="M113" s="35">
        <v>1161735258</v>
      </c>
      <c r="N113" s="295"/>
      <c r="O113" s="35">
        <v>-1196996775</v>
      </c>
      <c r="P113" s="35"/>
      <c r="Q113" s="35">
        <f t="shared" si="3"/>
        <v>-35261517</v>
      </c>
    </row>
    <row r="114" spans="1:17" ht="21">
      <c r="A114" s="294" t="s">
        <v>151</v>
      </c>
      <c r="B114" s="295"/>
      <c r="C114" s="35">
        <v>0</v>
      </c>
      <c r="D114" s="295"/>
      <c r="E114" s="35">
        <v>0</v>
      </c>
      <c r="F114" s="24"/>
      <c r="G114" s="35">
        <v>0</v>
      </c>
      <c r="H114" s="295"/>
      <c r="I114" s="35">
        <f t="shared" si="2"/>
        <v>0</v>
      </c>
      <c r="J114" s="35"/>
      <c r="K114" s="24">
        <v>238544</v>
      </c>
      <c r="L114" s="35"/>
      <c r="M114" s="35">
        <v>3933018837</v>
      </c>
      <c r="N114" s="295"/>
      <c r="O114" s="35">
        <v>-4501878112</v>
      </c>
      <c r="P114" s="35"/>
      <c r="Q114" s="35">
        <f t="shared" si="3"/>
        <v>-568859275</v>
      </c>
    </row>
    <row r="115" spans="1:17" ht="21">
      <c r="A115" s="294" t="s">
        <v>150</v>
      </c>
      <c r="B115" s="295"/>
      <c r="C115" s="35">
        <v>2281001</v>
      </c>
      <c r="D115" s="295"/>
      <c r="E115" s="35">
        <v>46250124703</v>
      </c>
      <c r="F115" s="24"/>
      <c r="G115" s="35">
        <v>-45753073311</v>
      </c>
      <c r="H115" s="295"/>
      <c r="I115" s="35">
        <f t="shared" si="2"/>
        <v>497051392</v>
      </c>
      <c r="J115" s="35"/>
      <c r="K115" s="24">
        <v>4384398</v>
      </c>
      <c r="L115" s="35"/>
      <c r="M115" s="35">
        <v>81797425053</v>
      </c>
      <c r="N115" s="295"/>
      <c r="O115" s="35">
        <v>-90599169812</v>
      </c>
      <c r="P115" s="35"/>
      <c r="Q115" s="35">
        <f t="shared" si="3"/>
        <v>-8801744759</v>
      </c>
    </row>
    <row r="116" spans="1:17" ht="21">
      <c r="A116" s="294" t="s">
        <v>306</v>
      </c>
      <c r="B116" s="295"/>
      <c r="C116" s="35">
        <v>0</v>
      </c>
      <c r="D116" s="295"/>
      <c r="E116" s="35">
        <v>0</v>
      </c>
      <c r="F116" s="24"/>
      <c r="G116" s="35">
        <v>0</v>
      </c>
      <c r="H116" s="295"/>
      <c r="I116" s="35">
        <f t="shared" si="2"/>
        <v>0</v>
      </c>
      <c r="J116" s="35"/>
      <c r="K116" s="24">
        <v>60209</v>
      </c>
      <c r="L116" s="35"/>
      <c r="M116" s="35">
        <v>612085468</v>
      </c>
      <c r="N116" s="295"/>
      <c r="O116" s="35">
        <v>-758207615</v>
      </c>
      <c r="P116" s="35"/>
      <c r="Q116" s="35">
        <f t="shared" si="3"/>
        <v>-146122147</v>
      </c>
    </row>
    <row r="117" spans="1:17" ht="21">
      <c r="A117" s="294" t="s">
        <v>258</v>
      </c>
      <c r="B117" s="295"/>
      <c r="C117" s="35">
        <v>0</v>
      </c>
      <c r="D117" s="295"/>
      <c r="E117" s="35">
        <v>0</v>
      </c>
      <c r="F117" s="24"/>
      <c r="G117" s="35">
        <v>0</v>
      </c>
      <c r="H117" s="295"/>
      <c r="I117" s="35">
        <f t="shared" si="2"/>
        <v>0</v>
      </c>
      <c r="J117" s="35"/>
      <c r="K117" s="24">
        <v>546066</v>
      </c>
      <c r="L117" s="35"/>
      <c r="M117" s="35">
        <v>3570864187</v>
      </c>
      <c r="N117" s="295"/>
      <c r="O117" s="35">
        <v>-4234575924</v>
      </c>
      <c r="P117" s="35"/>
      <c r="Q117" s="35">
        <f t="shared" si="3"/>
        <v>-663711737</v>
      </c>
    </row>
    <row r="118" spans="1:17" ht="21">
      <c r="A118" s="294" t="s">
        <v>129</v>
      </c>
      <c r="B118" s="295"/>
      <c r="C118" s="35">
        <v>0</v>
      </c>
      <c r="D118" s="295"/>
      <c r="E118" s="35">
        <v>0</v>
      </c>
      <c r="F118" s="24"/>
      <c r="G118" s="35">
        <v>0</v>
      </c>
      <c r="H118" s="295"/>
      <c r="I118" s="35">
        <f t="shared" si="2"/>
        <v>0</v>
      </c>
      <c r="J118" s="35"/>
      <c r="K118" s="24">
        <v>305269</v>
      </c>
      <c r="L118" s="35"/>
      <c r="M118" s="35">
        <v>2153675146</v>
      </c>
      <c r="N118" s="295"/>
      <c r="O118" s="35">
        <v>-2386808351</v>
      </c>
      <c r="P118" s="35"/>
      <c r="Q118" s="35">
        <f t="shared" si="3"/>
        <v>-233133205</v>
      </c>
    </row>
    <row r="119" spans="1:17" ht="21">
      <c r="A119" s="294" t="s">
        <v>223</v>
      </c>
      <c r="B119" s="295"/>
      <c r="C119" s="35">
        <v>0</v>
      </c>
      <c r="D119" s="295"/>
      <c r="E119" s="35">
        <v>0</v>
      </c>
      <c r="F119" s="24"/>
      <c r="G119" s="35">
        <v>0</v>
      </c>
      <c r="H119" s="295"/>
      <c r="I119" s="35">
        <f t="shared" si="2"/>
        <v>0</v>
      </c>
      <c r="J119" s="35"/>
      <c r="K119" s="24">
        <v>109758</v>
      </c>
      <c r="L119" s="35"/>
      <c r="M119" s="35">
        <v>616516793</v>
      </c>
      <c r="N119" s="295"/>
      <c r="O119" s="35">
        <v>-651016855</v>
      </c>
      <c r="P119" s="35"/>
      <c r="Q119" s="35">
        <f t="shared" si="3"/>
        <v>-34500062</v>
      </c>
    </row>
    <row r="120" spans="1:17" ht="21">
      <c r="A120" s="294" t="s">
        <v>116</v>
      </c>
      <c r="B120" s="295"/>
      <c r="C120" s="35">
        <v>0</v>
      </c>
      <c r="D120" s="295"/>
      <c r="E120" s="35">
        <v>0</v>
      </c>
      <c r="F120" s="24"/>
      <c r="G120" s="35">
        <v>0</v>
      </c>
      <c r="H120" s="295"/>
      <c r="I120" s="35">
        <f t="shared" si="2"/>
        <v>0</v>
      </c>
      <c r="J120" s="35"/>
      <c r="K120" s="24">
        <v>1587862</v>
      </c>
      <c r="L120" s="35"/>
      <c r="M120" s="35">
        <v>27488734065</v>
      </c>
      <c r="N120" s="295"/>
      <c r="O120" s="35">
        <v>-28104492821</v>
      </c>
      <c r="P120" s="35"/>
      <c r="Q120" s="35">
        <f t="shared" si="3"/>
        <v>-615758756</v>
      </c>
    </row>
    <row r="121" spans="1:17" ht="21">
      <c r="A121" s="294" t="s">
        <v>224</v>
      </c>
      <c r="B121" s="295"/>
      <c r="C121" s="35">
        <v>0</v>
      </c>
      <c r="D121" s="295"/>
      <c r="E121" s="35">
        <v>0</v>
      </c>
      <c r="F121" s="24"/>
      <c r="G121" s="35">
        <v>0</v>
      </c>
      <c r="H121" s="295"/>
      <c r="I121" s="35">
        <f t="shared" si="2"/>
        <v>0</v>
      </c>
      <c r="J121" s="35"/>
      <c r="K121" s="24">
        <v>908723</v>
      </c>
      <c r="L121" s="35"/>
      <c r="M121" s="35">
        <v>26475954051</v>
      </c>
      <c r="N121" s="295"/>
      <c r="O121" s="35">
        <v>-30605617553</v>
      </c>
      <c r="P121" s="35"/>
      <c r="Q121" s="35">
        <f t="shared" si="3"/>
        <v>-4129663502</v>
      </c>
    </row>
    <row r="122" spans="1:17" ht="21">
      <c r="A122" s="294" t="s">
        <v>117</v>
      </c>
      <c r="B122" s="295"/>
      <c r="C122" s="35">
        <v>0</v>
      </c>
      <c r="D122" s="295"/>
      <c r="E122" s="35">
        <v>0</v>
      </c>
      <c r="F122" s="24"/>
      <c r="G122" s="35">
        <v>0</v>
      </c>
      <c r="H122" s="295"/>
      <c r="I122" s="35">
        <f t="shared" si="2"/>
        <v>0</v>
      </c>
      <c r="J122" s="35"/>
      <c r="K122" s="24">
        <v>30617</v>
      </c>
      <c r="L122" s="35"/>
      <c r="M122" s="35">
        <v>438520642</v>
      </c>
      <c r="N122" s="295"/>
      <c r="O122" s="35">
        <v>-467471108</v>
      </c>
      <c r="P122" s="35"/>
      <c r="Q122" s="35">
        <f t="shared" si="3"/>
        <v>-28950466</v>
      </c>
    </row>
    <row r="123" spans="1:17" ht="21">
      <c r="A123" s="294" t="s">
        <v>267</v>
      </c>
      <c r="B123" s="295"/>
      <c r="C123" s="35">
        <v>0</v>
      </c>
      <c r="D123" s="295"/>
      <c r="E123" s="35">
        <v>0</v>
      </c>
      <c r="F123" s="24"/>
      <c r="G123" s="35">
        <v>0</v>
      </c>
      <c r="H123" s="295"/>
      <c r="I123" s="35">
        <f t="shared" si="2"/>
        <v>0</v>
      </c>
      <c r="J123" s="35"/>
      <c r="K123" s="24">
        <v>867789</v>
      </c>
      <c r="L123" s="35"/>
      <c r="M123" s="35">
        <v>19504275458</v>
      </c>
      <c r="N123" s="295"/>
      <c r="O123" s="35">
        <v>-19162481444</v>
      </c>
      <c r="P123" s="35"/>
      <c r="Q123" s="35">
        <f t="shared" si="3"/>
        <v>341794014</v>
      </c>
    </row>
    <row r="124" spans="1:17" ht="21">
      <c r="A124" s="294" t="s">
        <v>135</v>
      </c>
      <c r="B124" s="295"/>
      <c r="C124" s="35">
        <v>0</v>
      </c>
      <c r="D124" s="295"/>
      <c r="E124" s="35">
        <v>0</v>
      </c>
      <c r="F124" s="24"/>
      <c r="G124" s="35">
        <v>0</v>
      </c>
      <c r="H124" s="295"/>
      <c r="I124" s="35">
        <f t="shared" si="2"/>
        <v>0</v>
      </c>
      <c r="J124" s="35"/>
      <c r="K124" s="24">
        <v>23885</v>
      </c>
      <c r="L124" s="35"/>
      <c r="M124" s="35">
        <v>1389521524</v>
      </c>
      <c r="N124" s="295"/>
      <c r="O124" s="35">
        <v>-1698196506</v>
      </c>
      <c r="P124" s="35"/>
      <c r="Q124" s="35">
        <f t="shared" si="3"/>
        <v>-308674982</v>
      </c>
    </row>
    <row r="125" spans="1:17" ht="21">
      <c r="A125" s="294" t="s">
        <v>188</v>
      </c>
      <c r="B125" s="295"/>
      <c r="C125" s="35">
        <v>0</v>
      </c>
      <c r="D125" s="295"/>
      <c r="E125" s="35">
        <v>0</v>
      </c>
      <c r="F125" s="24"/>
      <c r="G125" s="35">
        <v>0</v>
      </c>
      <c r="H125" s="295"/>
      <c r="I125" s="35">
        <f t="shared" si="2"/>
        <v>0</v>
      </c>
      <c r="J125" s="35"/>
      <c r="K125" s="24">
        <v>56295</v>
      </c>
      <c r="L125" s="35"/>
      <c r="M125" s="35">
        <v>4842872913</v>
      </c>
      <c r="N125" s="295"/>
      <c r="O125" s="35">
        <v>-5215326209</v>
      </c>
      <c r="P125" s="35"/>
      <c r="Q125" s="35">
        <f t="shared" si="3"/>
        <v>-372453296</v>
      </c>
    </row>
    <row r="126" spans="1:17" ht="21">
      <c r="A126" s="294" t="s">
        <v>288</v>
      </c>
      <c r="B126" s="295"/>
      <c r="C126" s="35">
        <v>0</v>
      </c>
      <c r="D126" s="295"/>
      <c r="E126" s="35">
        <v>0</v>
      </c>
      <c r="F126" s="24"/>
      <c r="G126" s="35">
        <v>0</v>
      </c>
      <c r="H126" s="295"/>
      <c r="I126" s="35">
        <f t="shared" si="2"/>
        <v>0</v>
      </c>
      <c r="J126" s="35"/>
      <c r="K126" s="24">
        <v>182328</v>
      </c>
      <c r="L126" s="35"/>
      <c r="M126" s="35">
        <v>2722694371</v>
      </c>
      <c r="N126" s="295"/>
      <c r="O126" s="35">
        <v>-2910276400</v>
      </c>
      <c r="P126" s="35"/>
      <c r="Q126" s="35">
        <f t="shared" si="3"/>
        <v>-187582029</v>
      </c>
    </row>
    <row r="127" spans="1:17" ht="21">
      <c r="A127" s="294" t="s">
        <v>289</v>
      </c>
      <c r="B127" s="295"/>
      <c r="C127" s="35">
        <v>0</v>
      </c>
      <c r="D127" s="295"/>
      <c r="E127" s="35">
        <v>0</v>
      </c>
      <c r="F127" s="24"/>
      <c r="G127" s="35">
        <v>0</v>
      </c>
      <c r="H127" s="295"/>
      <c r="I127" s="35">
        <f t="shared" si="2"/>
        <v>0</v>
      </c>
      <c r="J127" s="35"/>
      <c r="K127" s="24">
        <v>337091</v>
      </c>
      <c r="L127" s="35"/>
      <c r="M127" s="35">
        <v>5514728197</v>
      </c>
      <c r="N127" s="295"/>
      <c r="O127" s="35">
        <v>-6037156604</v>
      </c>
      <c r="P127" s="35"/>
      <c r="Q127" s="35">
        <f t="shared" si="3"/>
        <v>-522428407</v>
      </c>
    </row>
    <row r="128" spans="1:17" ht="21">
      <c r="A128" s="294" t="s">
        <v>102</v>
      </c>
      <c r="B128" s="295"/>
      <c r="C128" s="35">
        <v>0</v>
      </c>
      <c r="D128" s="295"/>
      <c r="E128" s="35">
        <v>0</v>
      </c>
      <c r="F128" s="24"/>
      <c r="G128" s="35">
        <v>0</v>
      </c>
      <c r="H128" s="295"/>
      <c r="I128" s="35">
        <f t="shared" si="2"/>
        <v>0</v>
      </c>
      <c r="J128" s="35"/>
      <c r="K128" s="24">
        <v>3382141</v>
      </c>
      <c r="L128" s="35"/>
      <c r="M128" s="35">
        <v>97476090749</v>
      </c>
      <c r="N128" s="295"/>
      <c r="O128" s="35">
        <v>-103556957576</v>
      </c>
      <c r="P128" s="35"/>
      <c r="Q128" s="35">
        <f t="shared" si="3"/>
        <v>-6080866827</v>
      </c>
    </row>
    <row r="129" spans="1:17" ht="21">
      <c r="A129" s="294" t="s">
        <v>104</v>
      </c>
      <c r="B129" s="295"/>
      <c r="C129" s="35">
        <v>0</v>
      </c>
      <c r="D129" s="295"/>
      <c r="E129" s="35">
        <v>0</v>
      </c>
      <c r="F129" s="24"/>
      <c r="G129" s="35">
        <v>0</v>
      </c>
      <c r="H129" s="295"/>
      <c r="I129" s="35">
        <f t="shared" si="2"/>
        <v>0</v>
      </c>
      <c r="J129" s="35"/>
      <c r="K129" s="24">
        <v>304211</v>
      </c>
      <c r="L129" s="35"/>
      <c r="M129" s="35">
        <v>10267397177</v>
      </c>
      <c r="N129" s="295"/>
      <c r="O129" s="35">
        <v>-12490454432</v>
      </c>
      <c r="P129" s="35"/>
      <c r="Q129" s="35">
        <f t="shared" si="3"/>
        <v>-2223057255</v>
      </c>
    </row>
    <row r="130" spans="1:17" ht="21">
      <c r="A130" s="294" t="s">
        <v>290</v>
      </c>
      <c r="B130" s="295"/>
      <c r="C130" s="35">
        <v>55424</v>
      </c>
      <c r="D130" s="295"/>
      <c r="E130" s="35">
        <v>1525208929</v>
      </c>
      <c r="F130" s="24"/>
      <c r="G130" s="35">
        <v>-1529270072</v>
      </c>
      <c r="H130" s="295"/>
      <c r="I130" s="35">
        <f t="shared" si="2"/>
        <v>-4061143</v>
      </c>
      <c r="J130" s="35"/>
      <c r="K130" s="24">
        <v>143234</v>
      </c>
      <c r="L130" s="35"/>
      <c r="M130" s="35">
        <v>4109259998</v>
      </c>
      <c r="N130" s="295"/>
      <c r="O130" s="35">
        <v>-3928094156</v>
      </c>
      <c r="P130" s="35"/>
      <c r="Q130" s="35">
        <f t="shared" si="3"/>
        <v>181165842</v>
      </c>
    </row>
    <row r="131" spans="1:17" ht="21">
      <c r="A131" s="294" t="s">
        <v>178</v>
      </c>
      <c r="B131" s="295"/>
      <c r="C131" s="35">
        <v>72550</v>
      </c>
      <c r="D131" s="295"/>
      <c r="E131" s="35">
        <v>1658721535</v>
      </c>
      <c r="F131" s="24"/>
      <c r="G131" s="35">
        <v>-1791065185</v>
      </c>
      <c r="H131" s="295"/>
      <c r="I131" s="35">
        <f t="shared" si="2"/>
        <v>-132343650</v>
      </c>
      <c r="J131" s="35"/>
      <c r="K131" s="24">
        <v>468388</v>
      </c>
      <c r="L131" s="35"/>
      <c r="M131" s="35">
        <v>10671720947</v>
      </c>
      <c r="N131" s="295"/>
      <c r="O131" s="35">
        <v>-11598593988</v>
      </c>
      <c r="P131" s="35"/>
      <c r="Q131" s="35">
        <f t="shared" si="3"/>
        <v>-926873041</v>
      </c>
    </row>
    <row r="132" spans="1:17" ht="21">
      <c r="A132" s="294" t="s">
        <v>180</v>
      </c>
      <c r="B132" s="295"/>
      <c r="C132" s="35">
        <v>0</v>
      </c>
      <c r="D132" s="295"/>
      <c r="E132" s="35">
        <v>0</v>
      </c>
      <c r="F132" s="24"/>
      <c r="G132" s="35">
        <v>0</v>
      </c>
      <c r="H132" s="295"/>
      <c r="I132" s="35">
        <f t="shared" si="2"/>
        <v>0</v>
      </c>
      <c r="J132" s="35"/>
      <c r="K132" s="24">
        <v>42597</v>
      </c>
      <c r="L132" s="35"/>
      <c r="M132" s="35">
        <v>2430537556</v>
      </c>
      <c r="N132" s="295"/>
      <c r="O132" s="35">
        <v>-2452654096</v>
      </c>
      <c r="P132" s="35"/>
      <c r="Q132" s="35">
        <f t="shared" si="3"/>
        <v>-22116540</v>
      </c>
    </row>
    <row r="133" spans="1:17" ht="21">
      <c r="A133" s="294" t="s">
        <v>259</v>
      </c>
      <c r="B133" s="295"/>
      <c r="C133" s="35">
        <v>0</v>
      </c>
      <c r="D133" s="295"/>
      <c r="E133" s="35">
        <v>0</v>
      </c>
      <c r="F133" s="24"/>
      <c r="G133" s="35">
        <v>0</v>
      </c>
      <c r="H133" s="295"/>
      <c r="I133" s="35">
        <f t="shared" si="2"/>
        <v>0</v>
      </c>
      <c r="J133" s="35"/>
      <c r="K133" s="24">
        <v>131079</v>
      </c>
      <c r="L133" s="35"/>
      <c r="M133" s="35">
        <v>3369138508</v>
      </c>
      <c r="N133" s="295"/>
      <c r="O133" s="35">
        <v>-3417141912</v>
      </c>
      <c r="P133" s="35"/>
      <c r="Q133" s="35">
        <f t="shared" si="3"/>
        <v>-48003404</v>
      </c>
    </row>
    <row r="134" spans="1:17" ht="21">
      <c r="A134" s="294" t="s">
        <v>291</v>
      </c>
      <c r="B134" s="295"/>
      <c r="C134" s="35">
        <v>0</v>
      </c>
      <c r="D134" s="295"/>
      <c r="E134" s="35">
        <v>0</v>
      </c>
      <c r="F134" s="24"/>
      <c r="G134" s="35">
        <v>0</v>
      </c>
      <c r="H134" s="295"/>
      <c r="I134" s="35">
        <f t="shared" si="2"/>
        <v>0</v>
      </c>
      <c r="J134" s="35"/>
      <c r="K134" s="24">
        <v>106302</v>
      </c>
      <c r="L134" s="35"/>
      <c r="M134" s="35">
        <v>1561560801</v>
      </c>
      <c r="N134" s="295"/>
      <c r="O134" s="35">
        <v>-1776623645</v>
      </c>
      <c r="P134" s="35"/>
      <c r="Q134" s="35">
        <f t="shared" si="3"/>
        <v>-215062844</v>
      </c>
    </row>
    <row r="135" spans="1:17" ht="21">
      <c r="A135" s="294" t="s">
        <v>260</v>
      </c>
      <c r="B135" s="295"/>
      <c r="C135" s="35">
        <v>0</v>
      </c>
      <c r="D135" s="295"/>
      <c r="E135" s="35">
        <v>0</v>
      </c>
      <c r="F135" s="24"/>
      <c r="G135" s="35">
        <v>0</v>
      </c>
      <c r="H135" s="295"/>
      <c r="I135" s="35">
        <f t="shared" si="2"/>
        <v>0</v>
      </c>
      <c r="J135" s="35"/>
      <c r="K135" s="24">
        <v>128494</v>
      </c>
      <c r="L135" s="35"/>
      <c r="M135" s="35">
        <v>3085581510</v>
      </c>
      <c r="N135" s="295"/>
      <c r="O135" s="35">
        <v>-2386428779</v>
      </c>
      <c r="P135" s="35"/>
      <c r="Q135" s="35">
        <f t="shared" si="3"/>
        <v>699152731</v>
      </c>
    </row>
    <row r="136" spans="1:17" ht="21">
      <c r="A136" s="294" t="s">
        <v>205</v>
      </c>
      <c r="B136" s="295"/>
      <c r="C136" s="35">
        <v>0</v>
      </c>
      <c r="D136" s="295"/>
      <c r="E136" s="35">
        <v>0</v>
      </c>
      <c r="F136" s="24"/>
      <c r="G136" s="35">
        <v>0</v>
      </c>
      <c r="H136" s="295"/>
      <c r="I136" s="35">
        <f t="shared" si="2"/>
        <v>0</v>
      </c>
      <c r="J136" s="35"/>
      <c r="K136" s="24">
        <v>224105</v>
      </c>
      <c r="L136" s="35"/>
      <c r="M136" s="35">
        <v>1989177209</v>
      </c>
      <c r="N136" s="295"/>
      <c r="O136" s="35">
        <v>-1938980475</v>
      </c>
      <c r="P136" s="35"/>
      <c r="Q136" s="35">
        <f t="shared" si="3"/>
        <v>50196734</v>
      </c>
    </row>
    <row r="137" spans="1:17" ht="21">
      <c r="A137" s="294" t="s">
        <v>261</v>
      </c>
      <c r="B137" s="295"/>
      <c r="C137" s="35">
        <v>0</v>
      </c>
      <c r="D137" s="295"/>
      <c r="E137" s="35">
        <v>0</v>
      </c>
      <c r="F137" s="24"/>
      <c r="G137" s="35">
        <v>0</v>
      </c>
      <c r="H137" s="295"/>
      <c r="I137" s="35">
        <f t="shared" ref="I137:I200" si="4">G137+E137</f>
        <v>0</v>
      </c>
      <c r="J137" s="35"/>
      <c r="K137" s="24">
        <v>169180</v>
      </c>
      <c r="L137" s="35"/>
      <c r="M137" s="35">
        <v>608803802</v>
      </c>
      <c r="N137" s="295"/>
      <c r="O137" s="35">
        <v>-784944404</v>
      </c>
      <c r="P137" s="35"/>
      <c r="Q137" s="35">
        <f t="shared" ref="Q137:Q200" si="5">M137+O137</f>
        <v>-176140602</v>
      </c>
    </row>
    <row r="138" spans="1:17" ht="21">
      <c r="A138" s="294" t="s">
        <v>307</v>
      </c>
      <c r="B138" s="295"/>
      <c r="C138" s="35">
        <v>0</v>
      </c>
      <c r="D138" s="295"/>
      <c r="E138" s="35">
        <v>0</v>
      </c>
      <c r="F138" s="24"/>
      <c r="G138" s="35">
        <v>0</v>
      </c>
      <c r="H138" s="295"/>
      <c r="I138" s="35">
        <f t="shared" si="4"/>
        <v>0</v>
      </c>
      <c r="J138" s="35"/>
      <c r="K138" s="24">
        <v>29080</v>
      </c>
      <c r="L138" s="35"/>
      <c r="M138" s="35">
        <v>42728895</v>
      </c>
      <c r="N138" s="295"/>
      <c r="O138" s="35">
        <v>-41905433</v>
      </c>
      <c r="P138" s="35"/>
      <c r="Q138" s="35">
        <f t="shared" si="5"/>
        <v>823462</v>
      </c>
    </row>
    <row r="139" spans="1:17" ht="21">
      <c r="A139" s="294" t="s">
        <v>218</v>
      </c>
      <c r="B139" s="295"/>
      <c r="C139" s="35">
        <v>0</v>
      </c>
      <c r="D139" s="295"/>
      <c r="E139" s="35">
        <v>0</v>
      </c>
      <c r="F139" s="24"/>
      <c r="G139" s="35">
        <v>0</v>
      </c>
      <c r="H139" s="295"/>
      <c r="I139" s="35">
        <f t="shared" si="4"/>
        <v>0</v>
      </c>
      <c r="J139" s="35"/>
      <c r="K139" s="24">
        <v>12969232</v>
      </c>
      <c r="L139" s="35"/>
      <c r="M139" s="35">
        <v>22331717369</v>
      </c>
      <c r="N139" s="295"/>
      <c r="O139" s="35">
        <v>-22144308701</v>
      </c>
      <c r="P139" s="35"/>
      <c r="Q139" s="35">
        <f t="shared" si="5"/>
        <v>187408668</v>
      </c>
    </row>
    <row r="140" spans="1:17" ht="21">
      <c r="A140" s="294" t="s">
        <v>207</v>
      </c>
      <c r="B140" s="295"/>
      <c r="C140" s="35">
        <v>0</v>
      </c>
      <c r="D140" s="295"/>
      <c r="E140" s="35">
        <v>0</v>
      </c>
      <c r="F140" s="24"/>
      <c r="G140" s="35">
        <v>0</v>
      </c>
      <c r="H140" s="295"/>
      <c r="I140" s="35">
        <f t="shared" si="4"/>
        <v>0</v>
      </c>
      <c r="J140" s="35"/>
      <c r="K140" s="24">
        <v>5376087</v>
      </c>
      <c r="L140" s="35"/>
      <c r="M140" s="35">
        <v>29492082762</v>
      </c>
      <c r="N140" s="295"/>
      <c r="O140" s="35">
        <v>-28863314159</v>
      </c>
      <c r="P140" s="35"/>
      <c r="Q140" s="35">
        <f t="shared" si="5"/>
        <v>628768603</v>
      </c>
    </row>
    <row r="141" spans="1:17" ht="21">
      <c r="A141" s="294" t="s">
        <v>187</v>
      </c>
      <c r="B141" s="295"/>
      <c r="C141" s="35">
        <v>0</v>
      </c>
      <c r="D141" s="295"/>
      <c r="E141" s="35">
        <v>0</v>
      </c>
      <c r="F141" s="24"/>
      <c r="G141" s="35">
        <v>0</v>
      </c>
      <c r="H141" s="295"/>
      <c r="I141" s="35">
        <f t="shared" si="4"/>
        <v>0</v>
      </c>
      <c r="J141" s="35"/>
      <c r="K141" s="24">
        <v>81202</v>
      </c>
      <c r="L141" s="35"/>
      <c r="M141" s="35">
        <v>2398249356</v>
      </c>
      <c r="N141" s="295"/>
      <c r="O141" s="35">
        <v>-2300017237</v>
      </c>
      <c r="P141" s="35"/>
      <c r="Q141" s="35">
        <f t="shared" si="5"/>
        <v>98232119</v>
      </c>
    </row>
    <row r="142" spans="1:17" ht="21">
      <c r="A142" s="294" t="s">
        <v>157</v>
      </c>
      <c r="B142" s="295"/>
      <c r="C142" s="35">
        <v>0</v>
      </c>
      <c r="D142" s="295"/>
      <c r="E142" s="35">
        <v>0</v>
      </c>
      <c r="F142" s="24"/>
      <c r="G142" s="35">
        <v>0</v>
      </c>
      <c r="H142" s="295"/>
      <c r="I142" s="35">
        <f t="shared" si="4"/>
        <v>0</v>
      </c>
      <c r="J142" s="35"/>
      <c r="K142" s="24">
        <v>425461</v>
      </c>
      <c r="L142" s="35"/>
      <c r="M142" s="35">
        <v>28105859917</v>
      </c>
      <c r="N142" s="295"/>
      <c r="O142" s="35">
        <v>-28352723657</v>
      </c>
      <c r="P142" s="35"/>
      <c r="Q142" s="35">
        <f t="shared" si="5"/>
        <v>-246863740</v>
      </c>
    </row>
    <row r="143" spans="1:17" ht="21">
      <c r="A143" s="294" t="s">
        <v>162</v>
      </c>
      <c r="B143" s="295"/>
      <c r="C143" s="35">
        <v>0</v>
      </c>
      <c r="D143" s="295"/>
      <c r="E143" s="35">
        <v>0</v>
      </c>
      <c r="F143" s="24"/>
      <c r="G143" s="35">
        <v>0</v>
      </c>
      <c r="H143" s="295"/>
      <c r="I143" s="35">
        <f t="shared" si="4"/>
        <v>0</v>
      </c>
      <c r="J143" s="35"/>
      <c r="K143" s="24">
        <v>7374840</v>
      </c>
      <c r="L143" s="35"/>
      <c r="M143" s="35">
        <v>53729483764</v>
      </c>
      <c r="N143" s="295"/>
      <c r="O143" s="35">
        <v>-53521825074</v>
      </c>
      <c r="P143" s="35"/>
      <c r="Q143" s="35">
        <f t="shared" si="5"/>
        <v>207658690</v>
      </c>
    </row>
    <row r="144" spans="1:17" ht="21">
      <c r="A144" s="294" t="s">
        <v>139</v>
      </c>
      <c r="B144" s="295"/>
      <c r="C144" s="35">
        <v>0</v>
      </c>
      <c r="D144" s="295"/>
      <c r="E144" s="35">
        <v>0</v>
      </c>
      <c r="F144" s="24"/>
      <c r="G144" s="35">
        <v>0</v>
      </c>
      <c r="H144" s="295"/>
      <c r="I144" s="35">
        <f t="shared" si="4"/>
        <v>0</v>
      </c>
      <c r="J144" s="35"/>
      <c r="K144" s="24">
        <v>158489</v>
      </c>
      <c r="L144" s="35"/>
      <c r="M144" s="35">
        <v>1816110755</v>
      </c>
      <c r="N144" s="295"/>
      <c r="O144" s="35">
        <v>-2016953951</v>
      </c>
      <c r="P144" s="35"/>
      <c r="Q144" s="35">
        <f t="shared" si="5"/>
        <v>-200843196</v>
      </c>
    </row>
    <row r="145" spans="1:17" ht="21">
      <c r="A145" s="294" t="s">
        <v>309</v>
      </c>
      <c r="B145" s="295"/>
      <c r="C145" s="35">
        <v>0</v>
      </c>
      <c r="D145" s="295"/>
      <c r="E145" s="35">
        <v>0</v>
      </c>
      <c r="F145" s="24"/>
      <c r="G145" s="35">
        <v>0</v>
      </c>
      <c r="H145" s="295"/>
      <c r="I145" s="35">
        <f t="shared" si="4"/>
        <v>0</v>
      </c>
      <c r="J145" s="35"/>
      <c r="K145" s="24">
        <v>245240</v>
      </c>
      <c r="L145" s="35"/>
      <c r="M145" s="35">
        <v>2471464084</v>
      </c>
      <c r="N145" s="295"/>
      <c r="O145" s="35">
        <v>-3021653584</v>
      </c>
      <c r="P145" s="35"/>
      <c r="Q145" s="35">
        <f t="shared" si="5"/>
        <v>-550189500</v>
      </c>
    </row>
    <row r="146" spans="1:17" ht="21">
      <c r="A146" s="294" t="s">
        <v>199</v>
      </c>
      <c r="B146" s="295"/>
      <c r="C146" s="35">
        <v>0</v>
      </c>
      <c r="D146" s="295"/>
      <c r="E146" s="35">
        <v>0</v>
      </c>
      <c r="F146" s="24"/>
      <c r="G146" s="35">
        <v>0</v>
      </c>
      <c r="H146" s="295"/>
      <c r="I146" s="35">
        <f t="shared" si="4"/>
        <v>0</v>
      </c>
      <c r="J146" s="35"/>
      <c r="K146" s="24">
        <v>99779</v>
      </c>
      <c r="L146" s="35"/>
      <c r="M146" s="35">
        <v>1360598812</v>
      </c>
      <c r="N146" s="295"/>
      <c r="O146" s="35">
        <v>-1389308231</v>
      </c>
      <c r="P146" s="35"/>
      <c r="Q146" s="35">
        <f t="shared" si="5"/>
        <v>-28709419</v>
      </c>
    </row>
    <row r="147" spans="1:17" ht="21">
      <c r="A147" s="294" t="s">
        <v>119</v>
      </c>
      <c r="B147" s="295"/>
      <c r="C147" s="35">
        <v>39544</v>
      </c>
      <c r="D147" s="295"/>
      <c r="E147" s="35">
        <v>1146180813</v>
      </c>
      <c r="F147" s="24"/>
      <c r="G147" s="35">
        <v>-933495495</v>
      </c>
      <c r="H147" s="295"/>
      <c r="I147" s="35">
        <f t="shared" si="4"/>
        <v>212685318</v>
      </c>
      <c r="J147" s="35"/>
      <c r="K147" s="24">
        <v>833159</v>
      </c>
      <c r="L147" s="35"/>
      <c r="M147" s="35">
        <v>24393232424</v>
      </c>
      <c r="N147" s="295"/>
      <c r="O147" s="35">
        <v>-19469826554</v>
      </c>
      <c r="P147" s="35"/>
      <c r="Q147" s="35">
        <f t="shared" si="5"/>
        <v>4923405870</v>
      </c>
    </row>
    <row r="148" spans="1:17" ht="21">
      <c r="A148" s="294" t="s">
        <v>341</v>
      </c>
      <c r="B148" s="295"/>
      <c r="C148" s="35">
        <v>0</v>
      </c>
      <c r="D148" s="295"/>
      <c r="E148" s="35">
        <v>0</v>
      </c>
      <c r="F148" s="24"/>
      <c r="G148" s="35">
        <v>0</v>
      </c>
      <c r="H148" s="295"/>
      <c r="I148" s="35">
        <f t="shared" si="4"/>
        <v>0</v>
      </c>
      <c r="J148" s="35"/>
      <c r="K148" s="24">
        <v>2837</v>
      </c>
      <c r="L148" s="35"/>
      <c r="M148" s="35">
        <v>40210884</v>
      </c>
      <c r="N148" s="295"/>
      <c r="O148" s="35">
        <v>-43719606</v>
      </c>
      <c r="P148" s="35"/>
      <c r="Q148" s="35">
        <f t="shared" si="5"/>
        <v>-3508722</v>
      </c>
    </row>
    <row r="149" spans="1:17" ht="21">
      <c r="A149" s="294" t="s">
        <v>103</v>
      </c>
      <c r="B149" s="295"/>
      <c r="C149" s="35">
        <v>0</v>
      </c>
      <c r="D149" s="295"/>
      <c r="E149" s="35">
        <v>0</v>
      </c>
      <c r="F149" s="24"/>
      <c r="G149" s="35">
        <v>0</v>
      </c>
      <c r="H149" s="295"/>
      <c r="I149" s="35">
        <f t="shared" si="4"/>
        <v>0</v>
      </c>
      <c r="J149" s="35"/>
      <c r="K149" s="24">
        <v>527287</v>
      </c>
      <c r="L149" s="35"/>
      <c r="M149" s="35">
        <v>1835404560</v>
      </c>
      <c r="N149" s="295"/>
      <c r="O149" s="35">
        <v>-2067067708</v>
      </c>
      <c r="P149" s="35"/>
      <c r="Q149" s="35">
        <f t="shared" si="5"/>
        <v>-231663148</v>
      </c>
    </row>
    <row r="150" spans="1:17" ht="21">
      <c r="A150" s="294" t="s">
        <v>147</v>
      </c>
      <c r="B150" s="295"/>
      <c r="C150" s="35">
        <v>0</v>
      </c>
      <c r="D150" s="295"/>
      <c r="E150" s="35">
        <v>0</v>
      </c>
      <c r="F150" s="24"/>
      <c r="G150" s="35">
        <v>0</v>
      </c>
      <c r="H150" s="295"/>
      <c r="I150" s="35">
        <f t="shared" si="4"/>
        <v>0</v>
      </c>
      <c r="J150" s="35"/>
      <c r="K150" s="24">
        <v>115376</v>
      </c>
      <c r="L150" s="35"/>
      <c r="M150" s="35">
        <v>928034001</v>
      </c>
      <c r="N150" s="295"/>
      <c r="O150" s="35">
        <v>-982670528</v>
      </c>
      <c r="P150" s="35"/>
      <c r="Q150" s="35">
        <f t="shared" si="5"/>
        <v>-54636527</v>
      </c>
    </row>
    <row r="151" spans="1:17" ht="21">
      <c r="A151" s="294" t="s">
        <v>214</v>
      </c>
      <c r="B151" s="295"/>
      <c r="C151" s="35">
        <v>0</v>
      </c>
      <c r="D151" s="295"/>
      <c r="E151" s="35">
        <v>0</v>
      </c>
      <c r="F151" s="24"/>
      <c r="G151" s="35">
        <v>0</v>
      </c>
      <c r="H151" s="295"/>
      <c r="I151" s="35">
        <f t="shared" si="4"/>
        <v>0</v>
      </c>
      <c r="J151" s="35"/>
      <c r="K151" s="24">
        <v>123838</v>
      </c>
      <c r="L151" s="35"/>
      <c r="M151" s="35">
        <v>645738818</v>
      </c>
      <c r="N151" s="295"/>
      <c r="O151" s="35">
        <v>-724383971</v>
      </c>
      <c r="P151" s="35"/>
      <c r="Q151" s="35">
        <f t="shared" si="5"/>
        <v>-78645153</v>
      </c>
    </row>
    <row r="152" spans="1:17" ht="21">
      <c r="A152" s="294" t="s">
        <v>342</v>
      </c>
      <c r="B152" s="295"/>
      <c r="C152" s="35">
        <v>0</v>
      </c>
      <c r="D152" s="295"/>
      <c r="E152" s="35">
        <v>0</v>
      </c>
      <c r="F152" s="24"/>
      <c r="G152" s="35">
        <v>0</v>
      </c>
      <c r="H152" s="295"/>
      <c r="I152" s="35">
        <f t="shared" si="4"/>
        <v>0</v>
      </c>
      <c r="J152" s="35"/>
      <c r="K152" s="24">
        <v>38116</v>
      </c>
      <c r="L152" s="35"/>
      <c r="M152" s="35">
        <v>290575714</v>
      </c>
      <c r="N152" s="295"/>
      <c r="O152" s="35">
        <v>-325582522</v>
      </c>
      <c r="P152" s="35"/>
      <c r="Q152" s="35">
        <f t="shared" si="5"/>
        <v>-35006808</v>
      </c>
    </row>
    <row r="153" spans="1:17" ht="21">
      <c r="A153" s="294" t="s">
        <v>100</v>
      </c>
      <c r="B153" s="295"/>
      <c r="C153" s="35">
        <v>0</v>
      </c>
      <c r="D153" s="295"/>
      <c r="E153" s="35">
        <v>0</v>
      </c>
      <c r="F153" s="24"/>
      <c r="G153" s="35">
        <v>0</v>
      </c>
      <c r="H153" s="295"/>
      <c r="I153" s="35">
        <f t="shared" si="4"/>
        <v>0</v>
      </c>
      <c r="J153" s="35"/>
      <c r="K153" s="24">
        <v>207485</v>
      </c>
      <c r="L153" s="35"/>
      <c r="M153" s="35">
        <v>2199573184</v>
      </c>
      <c r="N153" s="295"/>
      <c r="O153" s="35">
        <v>-2389078717</v>
      </c>
      <c r="P153" s="35"/>
      <c r="Q153" s="35">
        <f t="shared" si="5"/>
        <v>-189505533</v>
      </c>
    </row>
    <row r="154" spans="1:17" ht="21">
      <c r="A154" s="294" t="s">
        <v>98</v>
      </c>
      <c r="B154" s="295"/>
      <c r="C154" s="35">
        <v>0</v>
      </c>
      <c r="D154" s="295"/>
      <c r="E154" s="35">
        <v>0</v>
      </c>
      <c r="F154" s="24"/>
      <c r="G154" s="35">
        <v>0</v>
      </c>
      <c r="H154" s="295"/>
      <c r="I154" s="35">
        <f t="shared" si="4"/>
        <v>0</v>
      </c>
      <c r="J154" s="35"/>
      <c r="K154" s="24">
        <v>128719</v>
      </c>
      <c r="L154" s="35"/>
      <c r="M154" s="35">
        <v>725246321</v>
      </c>
      <c r="N154" s="295"/>
      <c r="O154" s="35">
        <v>-860390736</v>
      </c>
      <c r="P154" s="35"/>
      <c r="Q154" s="35">
        <f t="shared" si="5"/>
        <v>-135144415</v>
      </c>
    </row>
    <row r="155" spans="1:17" ht="21">
      <c r="A155" s="294" t="s">
        <v>146</v>
      </c>
      <c r="B155" s="295"/>
      <c r="C155" s="35">
        <v>0</v>
      </c>
      <c r="D155" s="295"/>
      <c r="E155" s="35">
        <v>0</v>
      </c>
      <c r="F155" s="24"/>
      <c r="G155" s="35">
        <v>0</v>
      </c>
      <c r="H155" s="295"/>
      <c r="I155" s="35">
        <f t="shared" si="4"/>
        <v>0</v>
      </c>
      <c r="J155" s="35"/>
      <c r="K155" s="24">
        <v>1442434</v>
      </c>
      <c r="L155" s="35"/>
      <c r="M155" s="35">
        <v>11460840165</v>
      </c>
      <c r="N155" s="295"/>
      <c r="O155" s="35">
        <v>-13122310662</v>
      </c>
      <c r="P155" s="35"/>
      <c r="Q155" s="35">
        <f t="shared" si="5"/>
        <v>-1661470497</v>
      </c>
    </row>
    <row r="156" spans="1:17" ht="21">
      <c r="A156" s="294" t="s">
        <v>156</v>
      </c>
      <c r="B156" s="295"/>
      <c r="C156" s="35">
        <v>74759</v>
      </c>
      <c r="D156" s="295"/>
      <c r="E156" s="35">
        <v>2004475812</v>
      </c>
      <c r="F156" s="24"/>
      <c r="G156" s="35">
        <v>-1652660965</v>
      </c>
      <c r="H156" s="295"/>
      <c r="I156" s="35">
        <f t="shared" si="4"/>
        <v>351814847</v>
      </c>
      <c r="J156" s="35"/>
      <c r="K156" s="24">
        <v>132644</v>
      </c>
      <c r="L156" s="35"/>
      <c r="M156" s="35">
        <v>3343410884</v>
      </c>
      <c r="N156" s="295"/>
      <c r="O156" s="35">
        <v>-2923246134</v>
      </c>
      <c r="P156" s="35"/>
      <c r="Q156" s="35">
        <f t="shared" si="5"/>
        <v>420164750</v>
      </c>
    </row>
    <row r="157" spans="1:17" ht="21">
      <c r="A157" s="294" t="s">
        <v>222</v>
      </c>
      <c r="B157" s="295"/>
      <c r="C157" s="35">
        <v>0</v>
      </c>
      <c r="D157" s="295"/>
      <c r="E157" s="35">
        <v>0</v>
      </c>
      <c r="F157" s="24"/>
      <c r="G157" s="35">
        <v>0</v>
      </c>
      <c r="H157" s="295"/>
      <c r="I157" s="35">
        <f t="shared" si="4"/>
        <v>0</v>
      </c>
      <c r="J157" s="35"/>
      <c r="K157" s="24">
        <v>624209</v>
      </c>
      <c r="L157" s="35"/>
      <c r="M157" s="35">
        <v>8310459650</v>
      </c>
      <c r="N157" s="295"/>
      <c r="O157" s="35">
        <v>-9740907344</v>
      </c>
      <c r="P157" s="35"/>
      <c r="Q157" s="35">
        <f t="shared" si="5"/>
        <v>-1430447694</v>
      </c>
    </row>
    <row r="158" spans="1:17" ht="21">
      <c r="A158" s="294" t="s">
        <v>190</v>
      </c>
      <c r="B158" s="295"/>
      <c r="C158" s="35">
        <v>0</v>
      </c>
      <c r="D158" s="295"/>
      <c r="E158" s="35">
        <v>0</v>
      </c>
      <c r="F158" s="24"/>
      <c r="G158" s="35">
        <v>0</v>
      </c>
      <c r="H158" s="295"/>
      <c r="I158" s="35">
        <f t="shared" si="4"/>
        <v>0</v>
      </c>
      <c r="J158" s="35"/>
      <c r="K158" s="24">
        <v>483184</v>
      </c>
      <c r="L158" s="35"/>
      <c r="M158" s="35">
        <v>2478982688</v>
      </c>
      <c r="N158" s="295"/>
      <c r="O158" s="35">
        <v>-2623657655</v>
      </c>
      <c r="P158" s="35"/>
      <c r="Q158" s="35">
        <f t="shared" si="5"/>
        <v>-144674967</v>
      </c>
    </row>
    <row r="159" spans="1:17" ht="21">
      <c r="A159" s="294" t="s">
        <v>196</v>
      </c>
      <c r="B159" s="295"/>
      <c r="C159" s="35">
        <v>0</v>
      </c>
      <c r="D159" s="295"/>
      <c r="E159" s="35">
        <v>0</v>
      </c>
      <c r="F159" s="24"/>
      <c r="G159" s="35">
        <v>0</v>
      </c>
      <c r="H159" s="295"/>
      <c r="I159" s="35">
        <f t="shared" si="4"/>
        <v>0</v>
      </c>
      <c r="J159" s="35"/>
      <c r="K159" s="24">
        <v>321511</v>
      </c>
      <c r="L159" s="35"/>
      <c r="M159" s="35">
        <v>2420188378</v>
      </c>
      <c r="N159" s="295"/>
      <c r="O159" s="35">
        <v>-2413933355</v>
      </c>
      <c r="P159" s="35"/>
      <c r="Q159" s="35">
        <f t="shared" si="5"/>
        <v>6255023</v>
      </c>
    </row>
    <row r="160" spans="1:17" ht="21">
      <c r="A160" s="294" t="s">
        <v>279</v>
      </c>
      <c r="B160" s="295"/>
      <c r="C160" s="35">
        <v>0</v>
      </c>
      <c r="D160" s="295"/>
      <c r="E160" s="35">
        <v>0</v>
      </c>
      <c r="F160" s="24"/>
      <c r="G160" s="35">
        <v>0</v>
      </c>
      <c r="H160" s="295"/>
      <c r="I160" s="35">
        <f t="shared" si="4"/>
        <v>0</v>
      </c>
      <c r="J160" s="35"/>
      <c r="K160" s="24">
        <v>139739</v>
      </c>
      <c r="L160" s="35"/>
      <c r="M160" s="35">
        <v>2278080605</v>
      </c>
      <c r="N160" s="295"/>
      <c r="O160" s="35">
        <v>-2500223330</v>
      </c>
      <c r="P160" s="35"/>
      <c r="Q160" s="35">
        <f t="shared" si="5"/>
        <v>-222142725</v>
      </c>
    </row>
    <row r="161" spans="1:17" ht="21">
      <c r="A161" s="294" t="s">
        <v>99</v>
      </c>
      <c r="B161" s="295"/>
      <c r="C161" s="35">
        <v>0</v>
      </c>
      <c r="D161" s="295"/>
      <c r="E161" s="35">
        <v>0</v>
      </c>
      <c r="F161" s="24"/>
      <c r="G161" s="35">
        <v>0</v>
      </c>
      <c r="H161" s="295"/>
      <c r="I161" s="35">
        <f t="shared" si="4"/>
        <v>0</v>
      </c>
      <c r="J161" s="35"/>
      <c r="K161" s="24">
        <v>333731</v>
      </c>
      <c r="L161" s="35"/>
      <c r="M161" s="35">
        <v>1172100776</v>
      </c>
      <c r="N161" s="295"/>
      <c r="O161" s="35">
        <v>-1382129141</v>
      </c>
      <c r="P161" s="35"/>
      <c r="Q161" s="35">
        <f t="shared" si="5"/>
        <v>-210028365</v>
      </c>
    </row>
    <row r="162" spans="1:17" ht="21">
      <c r="A162" s="294" t="s">
        <v>114</v>
      </c>
      <c r="B162" s="295"/>
      <c r="C162" s="35">
        <v>1413878</v>
      </c>
      <c r="D162" s="295"/>
      <c r="E162" s="35">
        <v>14819956710</v>
      </c>
      <c r="F162" s="24"/>
      <c r="G162" s="35">
        <v>-15058407585</v>
      </c>
      <c r="H162" s="295"/>
      <c r="I162" s="35">
        <f t="shared" si="4"/>
        <v>-238450875</v>
      </c>
      <c r="J162" s="35"/>
      <c r="K162" s="24">
        <v>4889052</v>
      </c>
      <c r="L162" s="35"/>
      <c r="M162" s="35">
        <v>52358763453</v>
      </c>
      <c r="N162" s="295"/>
      <c r="O162" s="35">
        <v>-52066606614</v>
      </c>
      <c r="P162" s="35"/>
      <c r="Q162" s="35">
        <f t="shared" si="5"/>
        <v>292156839</v>
      </c>
    </row>
    <row r="163" spans="1:17" ht="21">
      <c r="A163" s="294" t="s">
        <v>183</v>
      </c>
      <c r="B163" s="295"/>
      <c r="C163" s="35">
        <v>0</v>
      </c>
      <c r="D163" s="295"/>
      <c r="E163" s="35">
        <v>0</v>
      </c>
      <c r="F163" s="24"/>
      <c r="G163" s="35">
        <v>0</v>
      </c>
      <c r="H163" s="295"/>
      <c r="I163" s="35">
        <f t="shared" si="4"/>
        <v>0</v>
      </c>
      <c r="J163" s="35"/>
      <c r="K163" s="24">
        <v>185161</v>
      </c>
      <c r="L163" s="35"/>
      <c r="M163" s="35">
        <v>976153747</v>
      </c>
      <c r="N163" s="295"/>
      <c r="O163" s="35">
        <v>-1033514041</v>
      </c>
      <c r="P163" s="35"/>
      <c r="Q163" s="35">
        <f t="shared" si="5"/>
        <v>-57360294</v>
      </c>
    </row>
    <row r="164" spans="1:17" ht="21">
      <c r="A164" s="294" t="s">
        <v>132</v>
      </c>
      <c r="B164" s="295"/>
      <c r="C164" s="35">
        <v>0</v>
      </c>
      <c r="D164" s="295"/>
      <c r="E164" s="35">
        <v>0</v>
      </c>
      <c r="F164" s="24"/>
      <c r="G164" s="35">
        <v>0</v>
      </c>
      <c r="H164" s="295"/>
      <c r="I164" s="35">
        <f t="shared" si="4"/>
        <v>0</v>
      </c>
      <c r="J164" s="35"/>
      <c r="K164" s="24">
        <v>10528</v>
      </c>
      <c r="L164" s="35"/>
      <c r="M164" s="35">
        <v>130459564</v>
      </c>
      <c r="N164" s="295"/>
      <c r="O164" s="35">
        <v>-143516734</v>
      </c>
      <c r="P164" s="35"/>
      <c r="Q164" s="35">
        <f t="shared" si="5"/>
        <v>-13057170</v>
      </c>
    </row>
    <row r="165" spans="1:17" ht="21">
      <c r="A165" s="294" t="s">
        <v>153</v>
      </c>
      <c r="B165" s="295"/>
      <c r="C165" s="35">
        <v>0</v>
      </c>
      <c r="D165" s="295"/>
      <c r="E165" s="35">
        <v>0</v>
      </c>
      <c r="F165" s="24"/>
      <c r="G165" s="35">
        <v>0</v>
      </c>
      <c r="H165" s="295"/>
      <c r="I165" s="35">
        <f t="shared" si="4"/>
        <v>0</v>
      </c>
      <c r="J165" s="35"/>
      <c r="K165" s="24">
        <v>772527</v>
      </c>
      <c r="L165" s="35"/>
      <c r="M165" s="35">
        <v>4588878946</v>
      </c>
      <c r="N165" s="295"/>
      <c r="O165" s="35">
        <v>-5305498862</v>
      </c>
      <c r="P165" s="35"/>
      <c r="Q165" s="35">
        <f t="shared" si="5"/>
        <v>-716619916</v>
      </c>
    </row>
    <row r="166" spans="1:17" ht="21">
      <c r="A166" s="294" t="s">
        <v>231</v>
      </c>
      <c r="B166" s="295"/>
      <c r="C166" s="35">
        <v>0</v>
      </c>
      <c r="D166" s="295"/>
      <c r="E166" s="35">
        <v>0</v>
      </c>
      <c r="F166" s="24"/>
      <c r="G166" s="35">
        <v>0</v>
      </c>
      <c r="H166" s="295"/>
      <c r="I166" s="35">
        <f t="shared" si="4"/>
        <v>0</v>
      </c>
      <c r="J166" s="35"/>
      <c r="K166" s="24">
        <v>2902</v>
      </c>
      <c r="L166" s="35"/>
      <c r="M166" s="35">
        <v>415292339</v>
      </c>
      <c r="N166" s="295"/>
      <c r="O166" s="35">
        <v>-431032724</v>
      </c>
      <c r="P166" s="35"/>
      <c r="Q166" s="35">
        <f t="shared" si="5"/>
        <v>-15740385</v>
      </c>
    </row>
    <row r="167" spans="1:17" ht="21">
      <c r="A167" s="294" t="s">
        <v>210</v>
      </c>
      <c r="B167" s="295"/>
      <c r="C167" s="35">
        <v>0</v>
      </c>
      <c r="D167" s="295"/>
      <c r="E167" s="35">
        <v>0</v>
      </c>
      <c r="F167" s="24"/>
      <c r="G167" s="35">
        <v>0</v>
      </c>
      <c r="H167" s="295"/>
      <c r="I167" s="35">
        <f t="shared" si="4"/>
        <v>0</v>
      </c>
      <c r="J167" s="35"/>
      <c r="K167" s="24">
        <v>242255</v>
      </c>
      <c r="L167" s="35"/>
      <c r="M167" s="35">
        <v>1692987356</v>
      </c>
      <c r="N167" s="295"/>
      <c r="O167" s="35">
        <v>-1854727954</v>
      </c>
      <c r="P167" s="35"/>
      <c r="Q167" s="35">
        <f t="shared" si="5"/>
        <v>-161740598</v>
      </c>
    </row>
    <row r="168" spans="1:17" ht="21">
      <c r="A168" s="294" t="s">
        <v>213</v>
      </c>
      <c r="B168" s="295"/>
      <c r="C168" s="35">
        <v>0</v>
      </c>
      <c r="D168" s="295"/>
      <c r="E168" s="35">
        <v>0</v>
      </c>
      <c r="F168" s="24"/>
      <c r="G168" s="35">
        <v>0</v>
      </c>
      <c r="H168" s="295"/>
      <c r="I168" s="35">
        <f t="shared" si="4"/>
        <v>0</v>
      </c>
      <c r="J168" s="35"/>
      <c r="K168" s="24">
        <v>1630121</v>
      </c>
      <c r="L168" s="35"/>
      <c r="M168" s="35">
        <v>13181014465</v>
      </c>
      <c r="N168" s="295"/>
      <c r="O168" s="35">
        <v>-13786754374</v>
      </c>
      <c r="P168" s="35"/>
      <c r="Q168" s="35">
        <f t="shared" si="5"/>
        <v>-605739909</v>
      </c>
    </row>
    <row r="169" spans="1:17" ht="21">
      <c r="A169" s="294" t="s">
        <v>197</v>
      </c>
      <c r="B169" s="295"/>
      <c r="C169" s="35">
        <v>250500</v>
      </c>
      <c r="D169" s="295"/>
      <c r="E169" s="35">
        <v>2795871831</v>
      </c>
      <c r="F169" s="24"/>
      <c r="G169" s="35">
        <v>-2483425964</v>
      </c>
      <c r="H169" s="295"/>
      <c r="I169" s="35">
        <f t="shared" si="4"/>
        <v>312445867</v>
      </c>
      <c r="J169" s="35"/>
      <c r="K169" s="24">
        <v>676913</v>
      </c>
      <c r="L169" s="35"/>
      <c r="M169" s="35">
        <v>6773421833</v>
      </c>
      <c r="N169" s="295"/>
      <c r="O169" s="35">
        <v>-6696477806</v>
      </c>
      <c r="P169" s="35"/>
      <c r="Q169" s="35">
        <f t="shared" si="5"/>
        <v>76944027</v>
      </c>
    </row>
    <row r="170" spans="1:17" ht="21">
      <c r="A170" s="294" t="s">
        <v>110</v>
      </c>
      <c r="B170" s="295"/>
      <c r="C170" s="35">
        <v>0</v>
      </c>
      <c r="D170" s="295"/>
      <c r="E170" s="35">
        <v>0</v>
      </c>
      <c r="F170" s="24"/>
      <c r="G170" s="35">
        <v>0</v>
      </c>
      <c r="H170" s="295"/>
      <c r="I170" s="35">
        <f t="shared" si="4"/>
        <v>0</v>
      </c>
      <c r="J170" s="35"/>
      <c r="K170" s="24">
        <v>292141</v>
      </c>
      <c r="L170" s="35"/>
      <c r="M170" s="35">
        <v>1204319776</v>
      </c>
      <c r="N170" s="295"/>
      <c r="O170" s="35">
        <v>-1178004383</v>
      </c>
      <c r="P170" s="35"/>
      <c r="Q170" s="35">
        <f t="shared" si="5"/>
        <v>26315393</v>
      </c>
    </row>
    <row r="171" spans="1:17" ht="21">
      <c r="A171" s="294" t="s">
        <v>262</v>
      </c>
      <c r="B171" s="295"/>
      <c r="C171" s="35">
        <v>0</v>
      </c>
      <c r="D171" s="295"/>
      <c r="E171" s="35">
        <v>0</v>
      </c>
      <c r="F171" s="24"/>
      <c r="G171" s="35">
        <v>0</v>
      </c>
      <c r="H171" s="295"/>
      <c r="I171" s="35">
        <f t="shared" si="4"/>
        <v>0</v>
      </c>
      <c r="J171" s="35"/>
      <c r="K171" s="24">
        <v>16742</v>
      </c>
      <c r="L171" s="35"/>
      <c r="M171" s="35">
        <v>506724380</v>
      </c>
      <c r="N171" s="295"/>
      <c r="O171" s="35">
        <v>-473628485</v>
      </c>
      <c r="P171" s="35"/>
      <c r="Q171" s="35">
        <f t="shared" si="5"/>
        <v>33095895</v>
      </c>
    </row>
    <row r="172" spans="1:17" ht="21">
      <c r="A172" s="294" t="s">
        <v>155</v>
      </c>
      <c r="B172" s="295"/>
      <c r="C172" s="35">
        <v>4000</v>
      </c>
      <c r="D172" s="295"/>
      <c r="E172" s="35">
        <v>165807542</v>
      </c>
      <c r="F172" s="24"/>
      <c r="G172" s="35">
        <v>-179127743</v>
      </c>
      <c r="H172" s="295"/>
      <c r="I172" s="35">
        <f t="shared" si="4"/>
        <v>-13320201</v>
      </c>
      <c r="J172" s="35"/>
      <c r="K172" s="24">
        <v>291366</v>
      </c>
      <c r="L172" s="35"/>
      <c r="M172" s="35">
        <v>12603616046</v>
      </c>
      <c r="N172" s="295"/>
      <c r="O172" s="35">
        <v>-13044659684</v>
      </c>
      <c r="P172" s="35"/>
      <c r="Q172" s="35">
        <f t="shared" si="5"/>
        <v>-441043638</v>
      </c>
    </row>
    <row r="173" spans="1:17" ht="21">
      <c r="A173" s="294" t="s">
        <v>158</v>
      </c>
      <c r="B173" s="295"/>
      <c r="C173" s="35">
        <v>0</v>
      </c>
      <c r="D173" s="295"/>
      <c r="E173" s="35">
        <v>0</v>
      </c>
      <c r="F173" s="24"/>
      <c r="G173" s="35">
        <v>0</v>
      </c>
      <c r="H173" s="295"/>
      <c r="I173" s="35">
        <f t="shared" si="4"/>
        <v>0</v>
      </c>
      <c r="J173" s="35"/>
      <c r="K173" s="24">
        <v>390485</v>
      </c>
      <c r="L173" s="35"/>
      <c r="M173" s="35">
        <v>4139369088</v>
      </c>
      <c r="N173" s="295"/>
      <c r="O173" s="35">
        <v>-3894873159</v>
      </c>
      <c r="P173" s="35"/>
      <c r="Q173" s="35">
        <f t="shared" si="5"/>
        <v>244495929</v>
      </c>
    </row>
    <row r="174" spans="1:17" ht="21">
      <c r="A174" s="294" t="s">
        <v>93</v>
      </c>
      <c r="B174" s="295"/>
      <c r="C174" s="35">
        <v>0</v>
      </c>
      <c r="D174" s="295"/>
      <c r="E174" s="35">
        <v>0</v>
      </c>
      <c r="F174" s="24"/>
      <c r="G174" s="35">
        <v>0</v>
      </c>
      <c r="H174" s="295"/>
      <c r="I174" s="35">
        <f t="shared" si="4"/>
        <v>0</v>
      </c>
      <c r="J174" s="35"/>
      <c r="K174" s="24">
        <v>372778</v>
      </c>
      <c r="L174" s="35"/>
      <c r="M174" s="35">
        <v>2515870031</v>
      </c>
      <c r="N174" s="295"/>
      <c r="O174" s="35">
        <v>-2671243698</v>
      </c>
      <c r="P174" s="35"/>
      <c r="Q174" s="35">
        <f t="shared" si="5"/>
        <v>-155373667</v>
      </c>
    </row>
    <row r="175" spans="1:17" ht="21">
      <c r="A175" s="294" t="s">
        <v>122</v>
      </c>
      <c r="B175" s="295"/>
      <c r="C175" s="35">
        <v>17945</v>
      </c>
      <c r="D175" s="295"/>
      <c r="E175" s="35">
        <v>1034617184</v>
      </c>
      <c r="F175" s="24"/>
      <c r="G175" s="35">
        <v>-1178483775</v>
      </c>
      <c r="H175" s="295"/>
      <c r="I175" s="35">
        <f t="shared" si="4"/>
        <v>-143866591</v>
      </c>
      <c r="J175" s="35"/>
      <c r="K175" s="24">
        <v>74785</v>
      </c>
      <c r="L175" s="35"/>
      <c r="M175" s="35">
        <v>4540079064</v>
      </c>
      <c r="N175" s="295"/>
      <c r="O175" s="35">
        <v>-5025938200</v>
      </c>
      <c r="P175" s="35"/>
      <c r="Q175" s="35">
        <f t="shared" si="5"/>
        <v>-485859136</v>
      </c>
    </row>
    <row r="176" spans="1:17" ht="21">
      <c r="A176" s="294" t="s">
        <v>144</v>
      </c>
      <c r="B176" s="295"/>
      <c r="C176" s="35">
        <v>0</v>
      </c>
      <c r="D176" s="295"/>
      <c r="E176" s="35">
        <v>0</v>
      </c>
      <c r="F176" s="24"/>
      <c r="G176" s="35">
        <v>0</v>
      </c>
      <c r="H176" s="295"/>
      <c r="I176" s="35">
        <f t="shared" si="4"/>
        <v>0</v>
      </c>
      <c r="J176" s="35"/>
      <c r="K176" s="24">
        <v>1325982</v>
      </c>
      <c r="L176" s="35"/>
      <c r="M176" s="35">
        <v>4075429776</v>
      </c>
      <c r="N176" s="295"/>
      <c r="O176" s="35">
        <v>-4910153590</v>
      </c>
      <c r="P176" s="35"/>
      <c r="Q176" s="35">
        <f t="shared" si="5"/>
        <v>-834723814</v>
      </c>
    </row>
    <row r="177" spans="1:17" ht="21">
      <c r="A177" s="294" t="s">
        <v>174</v>
      </c>
      <c r="B177" s="295"/>
      <c r="C177" s="35">
        <v>0</v>
      </c>
      <c r="D177" s="295"/>
      <c r="E177" s="35">
        <v>0</v>
      </c>
      <c r="F177" s="24"/>
      <c r="G177" s="35">
        <v>0</v>
      </c>
      <c r="H177" s="295"/>
      <c r="I177" s="35">
        <f t="shared" si="4"/>
        <v>0</v>
      </c>
      <c r="J177" s="35"/>
      <c r="K177" s="24">
        <v>890750</v>
      </c>
      <c r="L177" s="35"/>
      <c r="M177" s="35">
        <v>5548834923</v>
      </c>
      <c r="N177" s="295"/>
      <c r="O177" s="35">
        <v>-6195364330</v>
      </c>
      <c r="P177" s="35"/>
      <c r="Q177" s="35">
        <f t="shared" si="5"/>
        <v>-646529407</v>
      </c>
    </row>
    <row r="178" spans="1:17" ht="21">
      <c r="A178" s="294" t="s">
        <v>280</v>
      </c>
      <c r="B178" s="295"/>
      <c r="C178" s="35">
        <v>0</v>
      </c>
      <c r="D178" s="295"/>
      <c r="E178" s="35">
        <v>0</v>
      </c>
      <c r="F178" s="24"/>
      <c r="G178" s="35">
        <v>0</v>
      </c>
      <c r="H178" s="295"/>
      <c r="I178" s="35">
        <f t="shared" si="4"/>
        <v>0</v>
      </c>
      <c r="J178" s="35"/>
      <c r="K178" s="24">
        <v>575118</v>
      </c>
      <c r="L178" s="35"/>
      <c r="M178" s="35">
        <v>2625348640</v>
      </c>
      <c r="N178" s="295"/>
      <c r="O178" s="35">
        <v>-2554700776</v>
      </c>
      <c r="P178" s="35"/>
      <c r="Q178" s="35">
        <f t="shared" si="5"/>
        <v>70647864</v>
      </c>
    </row>
    <row r="179" spans="1:17" ht="21">
      <c r="A179" s="294" t="s">
        <v>170</v>
      </c>
      <c r="B179" s="295"/>
      <c r="C179" s="35">
        <v>0</v>
      </c>
      <c r="D179" s="295"/>
      <c r="E179" s="35">
        <v>0</v>
      </c>
      <c r="F179" s="24"/>
      <c r="G179" s="35">
        <v>0</v>
      </c>
      <c r="H179" s="295"/>
      <c r="I179" s="35">
        <f t="shared" si="4"/>
        <v>0</v>
      </c>
      <c r="J179" s="35"/>
      <c r="K179" s="24">
        <v>394290</v>
      </c>
      <c r="L179" s="35"/>
      <c r="M179" s="35">
        <v>2116381932</v>
      </c>
      <c r="N179" s="295"/>
      <c r="O179" s="35">
        <v>-2456296044</v>
      </c>
      <c r="P179" s="35"/>
      <c r="Q179" s="35">
        <f t="shared" si="5"/>
        <v>-339914112</v>
      </c>
    </row>
    <row r="180" spans="1:17" ht="21">
      <c r="A180" s="294" t="s">
        <v>226</v>
      </c>
      <c r="B180" s="295"/>
      <c r="C180" s="35">
        <v>0</v>
      </c>
      <c r="D180" s="295"/>
      <c r="E180" s="35">
        <v>0</v>
      </c>
      <c r="F180" s="24"/>
      <c r="G180" s="35">
        <v>0</v>
      </c>
      <c r="H180" s="295"/>
      <c r="I180" s="35">
        <f t="shared" si="4"/>
        <v>0</v>
      </c>
      <c r="J180" s="35"/>
      <c r="K180" s="24">
        <v>34271</v>
      </c>
      <c r="L180" s="35"/>
      <c r="M180" s="35">
        <v>513039809</v>
      </c>
      <c r="N180" s="295"/>
      <c r="O180" s="35">
        <v>-575129756</v>
      </c>
      <c r="P180" s="35"/>
      <c r="Q180" s="35">
        <f t="shared" si="5"/>
        <v>-62089947</v>
      </c>
    </row>
    <row r="181" spans="1:17" ht="21">
      <c r="A181" s="294" t="s">
        <v>206</v>
      </c>
      <c r="B181" s="295"/>
      <c r="C181" s="35">
        <v>0</v>
      </c>
      <c r="D181" s="295"/>
      <c r="E181" s="35">
        <v>0</v>
      </c>
      <c r="F181" s="24"/>
      <c r="G181" s="35">
        <v>0</v>
      </c>
      <c r="H181" s="295"/>
      <c r="I181" s="35">
        <f t="shared" si="4"/>
        <v>0</v>
      </c>
      <c r="J181" s="35"/>
      <c r="K181" s="24">
        <v>156494</v>
      </c>
      <c r="L181" s="35"/>
      <c r="M181" s="35">
        <v>1021372529</v>
      </c>
      <c r="N181" s="295"/>
      <c r="O181" s="35">
        <v>-1058288904</v>
      </c>
      <c r="P181" s="35"/>
      <c r="Q181" s="35">
        <f t="shared" si="5"/>
        <v>-36916375</v>
      </c>
    </row>
    <row r="182" spans="1:17" ht="21">
      <c r="A182" s="294" t="s">
        <v>184</v>
      </c>
      <c r="B182" s="295"/>
      <c r="C182" s="35">
        <v>0</v>
      </c>
      <c r="D182" s="295"/>
      <c r="E182" s="35">
        <v>0</v>
      </c>
      <c r="F182" s="24"/>
      <c r="G182" s="35">
        <v>0</v>
      </c>
      <c r="H182" s="295"/>
      <c r="I182" s="35">
        <f t="shared" si="4"/>
        <v>0</v>
      </c>
      <c r="J182" s="35"/>
      <c r="K182" s="24">
        <v>23446</v>
      </c>
      <c r="L182" s="35"/>
      <c r="M182" s="35">
        <v>738518588</v>
      </c>
      <c r="N182" s="295"/>
      <c r="O182" s="35">
        <v>-801485565</v>
      </c>
      <c r="P182" s="35"/>
      <c r="Q182" s="35">
        <f t="shared" si="5"/>
        <v>-62966977</v>
      </c>
    </row>
    <row r="183" spans="1:17" ht="21">
      <c r="A183" s="294" t="s">
        <v>204</v>
      </c>
      <c r="B183" s="295"/>
      <c r="C183" s="35">
        <v>0</v>
      </c>
      <c r="D183" s="295"/>
      <c r="E183" s="35">
        <v>0</v>
      </c>
      <c r="F183" s="24"/>
      <c r="G183" s="35">
        <v>0</v>
      </c>
      <c r="H183" s="295"/>
      <c r="I183" s="35">
        <f t="shared" si="4"/>
        <v>0</v>
      </c>
      <c r="J183" s="35"/>
      <c r="K183" s="24">
        <v>1992065</v>
      </c>
      <c r="L183" s="35"/>
      <c r="M183" s="35">
        <v>3911564468</v>
      </c>
      <c r="N183" s="295"/>
      <c r="O183" s="35">
        <v>-4575456451</v>
      </c>
      <c r="P183" s="35"/>
      <c r="Q183" s="35">
        <f t="shared" si="5"/>
        <v>-663891983</v>
      </c>
    </row>
    <row r="184" spans="1:17" ht="21">
      <c r="A184" s="294" t="s">
        <v>136</v>
      </c>
      <c r="B184" s="295"/>
      <c r="C184" s="35">
        <v>0</v>
      </c>
      <c r="D184" s="295"/>
      <c r="E184" s="35">
        <v>0</v>
      </c>
      <c r="F184" s="24"/>
      <c r="G184" s="35">
        <v>0</v>
      </c>
      <c r="H184" s="295"/>
      <c r="I184" s="35">
        <f t="shared" si="4"/>
        <v>0</v>
      </c>
      <c r="J184" s="35"/>
      <c r="K184" s="24">
        <v>236267</v>
      </c>
      <c r="L184" s="35"/>
      <c r="M184" s="35">
        <v>2875431829</v>
      </c>
      <c r="N184" s="295"/>
      <c r="O184" s="35">
        <v>-3148402222</v>
      </c>
      <c r="P184" s="35"/>
      <c r="Q184" s="35">
        <f t="shared" si="5"/>
        <v>-272970393</v>
      </c>
    </row>
    <row r="185" spans="1:17" ht="21">
      <c r="A185" s="294" t="s">
        <v>89</v>
      </c>
      <c r="B185" s="295"/>
      <c r="C185" s="35">
        <v>1597492</v>
      </c>
      <c r="D185" s="295"/>
      <c r="E185" s="35">
        <v>59622526220</v>
      </c>
      <c r="F185" s="24"/>
      <c r="G185" s="35">
        <v>-55521899516</v>
      </c>
      <c r="H185" s="295"/>
      <c r="I185" s="35">
        <f t="shared" si="4"/>
        <v>4100626704</v>
      </c>
      <c r="J185" s="35"/>
      <c r="K185" s="24">
        <v>3788309</v>
      </c>
      <c r="L185" s="35"/>
      <c r="M185" s="35">
        <v>131329051954</v>
      </c>
      <c r="N185" s="295"/>
      <c r="O185" s="35">
        <v>-131508537140</v>
      </c>
      <c r="P185" s="35"/>
      <c r="Q185" s="35">
        <f t="shared" si="5"/>
        <v>-179485186</v>
      </c>
    </row>
    <row r="186" spans="1:17" ht="21">
      <c r="A186" s="294" t="s">
        <v>163</v>
      </c>
      <c r="B186" s="295"/>
      <c r="C186" s="35">
        <v>0</v>
      </c>
      <c r="D186" s="295"/>
      <c r="E186" s="35">
        <v>0</v>
      </c>
      <c r="F186" s="24"/>
      <c r="G186" s="35">
        <v>0</v>
      </c>
      <c r="H186" s="295"/>
      <c r="I186" s="35">
        <f t="shared" si="4"/>
        <v>0</v>
      </c>
      <c r="J186" s="35"/>
      <c r="K186" s="24">
        <v>88275</v>
      </c>
      <c r="L186" s="35"/>
      <c r="M186" s="35">
        <v>519245477</v>
      </c>
      <c r="N186" s="295"/>
      <c r="O186" s="35">
        <v>-609015825</v>
      </c>
      <c r="P186" s="35"/>
      <c r="Q186" s="35">
        <f t="shared" si="5"/>
        <v>-89770348</v>
      </c>
    </row>
    <row r="187" spans="1:17" ht="21">
      <c r="A187" s="294" t="s">
        <v>228</v>
      </c>
      <c r="B187" s="295"/>
      <c r="C187" s="35">
        <v>0</v>
      </c>
      <c r="D187" s="295"/>
      <c r="E187" s="35">
        <v>0</v>
      </c>
      <c r="F187" s="24"/>
      <c r="G187" s="35">
        <v>0</v>
      </c>
      <c r="H187" s="295"/>
      <c r="I187" s="35">
        <f t="shared" si="4"/>
        <v>0</v>
      </c>
      <c r="J187" s="35"/>
      <c r="K187" s="24">
        <v>563223</v>
      </c>
      <c r="L187" s="35"/>
      <c r="M187" s="35">
        <v>2094553152</v>
      </c>
      <c r="N187" s="295"/>
      <c r="O187" s="35">
        <v>-2384981997</v>
      </c>
      <c r="P187" s="35"/>
      <c r="Q187" s="35">
        <f t="shared" si="5"/>
        <v>-290428845</v>
      </c>
    </row>
    <row r="188" spans="1:17" ht="21">
      <c r="A188" s="294" t="s">
        <v>192</v>
      </c>
      <c r="B188" s="295"/>
      <c r="C188" s="35">
        <v>0</v>
      </c>
      <c r="D188" s="295"/>
      <c r="E188" s="35">
        <v>0</v>
      </c>
      <c r="F188" s="24"/>
      <c r="G188" s="35">
        <v>0</v>
      </c>
      <c r="H188" s="295"/>
      <c r="I188" s="35">
        <f t="shared" si="4"/>
        <v>0</v>
      </c>
      <c r="J188" s="35"/>
      <c r="K188" s="24">
        <v>34687</v>
      </c>
      <c r="L188" s="35"/>
      <c r="M188" s="35">
        <v>1830283263</v>
      </c>
      <c r="N188" s="295"/>
      <c r="O188" s="35">
        <v>-1900731619</v>
      </c>
      <c r="P188" s="35"/>
      <c r="Q188" s="35">
        <f t="shared" si="5"/>
        <v>-70448356</v>
      </c>
    </row>
    <row r="189" spans="1:17" ht="21">
      <c r="A189" s="294" t="s">
        <v>221</v>
      </c>
      <c r="B189" s="295"/>
      <c r="C189" s="35">
        <v>0</v>
      </c>
      <c r="D189" s="295"/>
      <c r="E189" s="35">
        <v>0</v>
      </c>
      <c r="F189" s="24"/>
      <c r="G189" s="35">
        <v>0</v>
      </c>
      <c r="H189" s="295"/>
      <c r="I189" s="35">
        <f t="shared" si="4"/>
        <v>0</v>
      </c>
      <c r="J189" s="35"/>
      <c r="K189" s="24">
        <v>23855</v>
      </c>
      <c r="L189" s="35"/>
      <c r="M189" s="35">
        <v>580144173</v>
      </c>
      <c r="N189" s="295"/>
      <c r="O189" s="35">
        <v>-661328853</v>
      </c>
      <c r="P189" s="35"/>
      <c r="Q189" s="35">
        <f t="shared" si="5"/>
        <v>-81184680</v>
      </c>
    </row>
    <row r="190" spans="1:17" ht="21">
      <c r="A190" s="294" t="s">
        <v>166</v>
      </c>
      <c r="B190" s="295"/>
      <c r="C190" s="35">
        <v>0</v>
      </c>
      <c r="D190" s="295"/>
      <c r="E190" s="35">
        <v>0</v>
      </c>
      <c r="F190" s="24"/>
      <c r="G190" s="35">
        <v>0</v>
      </c>
      <c r="H190" s="295"/>
      <c r="I190" s="35">
        <f t="shared" si="4"/>
        <v>0</v>
      </c>
      <c r="J190" s="35"/>
      <c r="K190" s="24">
        <v>1240099</v>
      </c>
      <c r="L190" s="35"/>
      <c r="M190" s="35">
        <v>2121723574</v>
      </c>
      <c r="N190" s="295"/>
      <c r="O190" s="35">
        <v>-2489276008</v>
      </c>
      <c r="P190" s="35"/>
      <c r="Q190" s="35">
        <f t="shared" si="5"/>
        <v>-367552434</v>
      </c>
    </row>
    <row r="191" spans="1:17" ht="21">
      <c r="A191" s="294" t="s">
        <v>96</v>
      </c>
      <c r="B191" s="295"/>
      <c r="C191" s="35">
        <v>0</v>
      </c>
      <c r="D191" s="295"/>
      <c r="E191" s="35">
        <v>0</v>
      </c>
      <c r="F191" s="24"/>
      <c r="G191" s="35">
        <v>0</v>
      </c>
      <c r="H191" s="295"/>
      <c r="I191" s="35">
        <f t="shared" si="4"/>
        <v>0</v>
      </c>
      <c r="J191" s="35"/>
      <c r="K191" s="24">
        <v>512950</v>
      </c>
      <c r="L191" s="35"/>
      <c r="M191" s="35">
        <v>2187092545</v>
      </c>
      <c r="N191" s="295"/>
      <c r="O191" s="35">
        <v>-2658865829</v>
      </c>
      <c r="P191" s="35"/>
      <c r="Q191" s="35">
        <f t="shared" si="5"/>
        <v>-471773284</v>
      </c>
    </row>
    <row r="192" spans="1:17" ht="21">
      <c r="A192" s="294" t="s">
        <v>148</v>
      </c>
      <c r="B192" s="295"/>
      <c r="C192" s="35">
        <v>0</v>
      </c>
      <c r="D192" s="295"/>
      <c r="E192" s="35">
        <v>0</v>
      </c>
      <c r="F192" s="24"/>
      <c r="G192" s="35">
        <v>0</v>
      </c>
      <c r="H192" s="295"/>
      <c r="I192" s="35">
        <f t="shared" si="4"/>
        <v>0</v>
      </c>
      <c r="J192" s="35"/>
      <c r="K192" s="24">
        <v>41684</v>
      </c>
      <c r="L192" s="35"/>
      <c r="M192" s="35">
        <v>277692028</v>
      </c>
      <c r="N192" s="295"/>
      <c r="O192" s="35">
        <v>-296626764</v>
      </c>
      <c r="P192" s="35"/>
      <c r="Q192" s="35">
        <f t="shared" si="5"/>
        <v>-18934736</v>
      </c>
    </row>
    <row r="193" spans="1:17" ht="21">
      <c r="A193" s="294" t="s">
        <v>131</v>
      </c>
      <c r="B193" s="295"/>
      <c r="C193" s="35">
        <v>275239</v>
      </c>
      <c r="D193" s="295"/>
      <c r="E193" s="35">
        <v>540124096</v>
      </c>
      <c r="F193" s="24"/>
      <c r="G193" s="35">
        <v>-530512975</v>
      </c>
      <c r="H193" s="295"/>
      <c r="I193" s="35">
        <f t="shared" si="4"/>
        <v>9611121</v>
      </c>
      <c r="J193" s="35"/>
      <c r="K193" s="24">
        <v>275239</v>
      </c>
      <c r="L193" s="35"/>
      <c r="M193" s="35">
        <v>540124096</v>
      </c>
      <c r="N193" s="295"/>
      <c r="O193" s="35">
        <v>-530512975</v>
      </c>
      <c r="P193" s="35"/>
      <c r="Q193" s="35">
        <f t="shared" si="5"/>
        <v>9611121</v>
      </c>
    </row>
    <row r="194" spans="1:17" ht="21">
      <c r="A194" s="294" t="s">
        <v>126</v>
      </c>
      <c r="B194" s="295"/>
      <c r="C194" s="35">
        <v>0</v>
      </c>
      <c r="D194" s="295"/>
      <c r="E194" s="35">
        <v>0</v>
      </c>
      <c r="F194" s="24"/>
      <c r="G194" s="35">
        <v>0</v>
      </c>
      <c r="H194" s="295"/>
      <c r="I194" s="35">
        <f t="shared" si="4"/>
        <v>0</v>
      </c>
      <c r="J194" s="35"/>
      <c r="K194" s="24">
        <v>367562</v>
      </c>
      <c r="L194" s="35"/>
      <c r="M194" s="35">
        <v>701335659</v>
      </c>
      <c r="N194" s="295"/>
      <c r="O194" s="35">
        <v>-815590830</v>
      </c>
      <c r="P194" s="35"/>
      <c r="Q194" s="35">
        <f t="shared" si="5"/>
        <v>-114255171</v>
      </c>
    </row>
    <row r="195" spans="1:17" ht="21">
      <c r="A195" s="294" t="s">
        <v>181</v>
      </c>
      <c r="B195" s="295"/>
      <c r="C195" s="35">
        <v>0</v>
      </c>
      <c r="D195" s="295"/>
      <c r="E195" s="35">
        <v>0</v>
      </c>
      <c r="F195" s="24"/>
      <c r="G195" s="35">
        <v>0</v>
      </c>
      <c r="H195" s="295"/>
      <c r="I195" s="35">
        <f t="shared" si="4"/>
        <v>0</v>
      </c>
      <c r="J195" s="35"/>
      <c r="K195" s="24">
        <v>94148</v>
      </c>
      <c r="L195" s="35"/>
      <c r="M195" s="35">
        <v>2699174163</v>
      </c>
      <c r="N195" s="295"/>
      <c r="O195" s="35">
        <v>-3188680402</v>
      </c>
      <c r="P195" s="35"/>
      <c r="Q195" s="35">
        <f t="shared" si="5"/>
        <v>-489506239</v>
      </c>
    </row>
    <row r="196" spans="1:17" ht="21">
      <c r="A196" s="294" t="s">
        <v>272</v>
      </c>
      <c r="B196" s="295"/>
      <c r="C196" s="35">
        <v>0</v>
      </c>
      <c r="D196" s="295"/>
      <c r="E196" s="35">
        <v>0</v>
      </c>
      <c r="F196" s="24"/>
      <c r="G196" s="35">
        <v>0</v>
      </c>
      <c r="H196" s="295"/>
      <c r="I196" s="35">
        <f t="shared" si="4"/>
        <v>0</v>
      </c>
      <c r="J196" s="35"/>
      <c r="K196" s="24">
        <v>76980</v>
      </c>
      <c r="L196" s="35"/>
      <c r="M196" s="35">
        <v>744316454</v>
      </c>
      <c r="N196" s="295"/>
      <c r="O196" s="35">
        <v>-898921575</v>
      </c>
      <c r="P196" s="35"/>
      <c r="Q196" s="35">
        <f t="shared" si="5"/>
        <v>-154605121</v>
      </c>
    </row>
    <row r="197" spans="1:17" ht="21">
      <c r="A197" s="294" t="s">
        <v>310</v>
      </c>
      <c r="B197" s="295"/>
      <c r="C197" s="35">
        <v>0</v>
      </c>
      <c r="D197" s="295"/>
      <c r="E197" s="35">
        <v>0</v>
      </c>
      <c r="F197" s="24"/>
      <c r="G197" s="35">
        <v>0</v>
      </c>
      <c r="H197" s="295"/>
      <c r="I197" s="35">
        <f t="shared" si="4"/>
        <v>0</v>
      </c>
      <c r="J197" s="35"/>
      <c r="K197" s="24">
        <v>2000000</v>
      </c>
      <c r="L197" s="35"/>
      <c r="M197" s="35">
        <v>25210543824</v>
      </c>
      <c r="N197" s="295"/>
      <c r="O197" s="35">
        <v>-21019068000</v>
      </c>
      <c r="P197" s="35"/>
      <c r="Q197" s="35">
        <f t="shared" si="5"/>
        <v>4191475824</v>
      </c>
    </row>
    <row r="198" spans="1:17" ht="22.95" customHeight="1">
      <c r="A198" s="294" t="s">
        <v>95</v>
      </c>
      <c r="B198" s="295"/>
      <c r="C198" s="35">
        <v>0</v>
      </c>
      <c r="D198" s="295"/>
      <c r="E198" s="35">
        <v>0</v>
      </c>
      <c r="F198" s="24"/>
      <c r="G198" s="35">
        <v>0</v>
      </c>
      <c r="H198" s="295"/>
      <c r="I198" s="35">
        <f t="shared" si="4"/>
        <v>0</v>
      </c>
      <c r="J198" s="35"/>
      <c r="K198" s="24">
        <v>464749</v>
      </c>
      <c r="L198" s="35"/>
      <c r="M198" s="35">
        <v>9197185585</v>
      </c>
      <c r="N198" s="295"/>
      <c r="O198" s="35">
        <v>-10046585304</v>
      </c>
      <c r="P198" s="35"/>
      <c r="Q198" s="35">
        <f t="shared" si="5"/>
        <v>-849399719</v>
      </c>
    </row>
    <row r="199" spans="1:17" ht="21">
      <c r="A199" s="294" t="s">
        <v>185</v>
      </c>
      <c r="B199" s="295"/>
      <c r="C199" s="35">
        <v>2034028</v>
      </c>
      <c r="D199" s="295"/>
      <c r="E199" s="35">
        <v>9905650509</v>
      </c>
      <c r="F199" s="24"/>
      <c r="G199" s="35">
        <v>-9754059825</v>
      </c>
      <c r="H199" s="295"/>
      <c r="I199" s="35">
        <f t="shared" si="4"/>
        <v>151590684</v>
      </c>
      <c r="J199" s="35"/>
      <c r="K199" s="24">
        <v>4540413</v>
      </c>
      <c r="L199" s="35"/>
      <c r="M199" s="35">
        <v>21167507289</v>
      </c>
      <c r="N199" s="295"/>
      <c r="O199" s="35">
        <v>-21738970129</v>
      </c>
      <c r="P199" s="35"/>
      <c r="Q199" s="35">
        <f t="shared" si="5"/>
        <v>-571462840</v>
      </c>
    </row>
    <row r="200" spans="1:17" ht="21">
      <c r="A200" s="294" t="s">
        <v>94</v>
      </c>
      <c r="B200" s="295"/>
      <c r="C200" s="35">
        <v>0</v>
      </c>
      <c r="D200" s="295"/>
      <c r="E200" s="35">
        <v>0</v>
      </c>
      <c r="F200" s="24"/>
      <c r="G200" s="35">
        <v>0</v>
      </c>
      <c r="H200" s="295"/>
      <c r="I200" s="35">
        <f t="shared" si="4"/>
        <v>0</v>
      </c>
      <c r="J200" s="35"/>
      <c r="K200" s="24">
        <v>68019</v>
      </c>
      <c r="L200" s="35"/>
      <c r="M200" s="35">
        <v>1236431167</v>
      </c>
      <c r="N200" s="295"/>
      <c r="O200" s="35">
        <v>-1313154687</v>
      </c>
      <c r="P200" s="35"/>
      <c r="Q200" s="35">
        <f t="shared" si="5"/>
        <v>-76723520</v>
      </c>
    </row>
    <row r="201" spans="1:17" ht="21">
      <c r="A201" s="294" t="s">
        <v>194</v>
      </c>
      <c r="B201" s="295"/>
      <c r="C201" s="35">
        <v>1457363</v>
      </c>
      <c r="D201" s="295"/>
      <c r="E201" s="35">
        <v>10008553526</v>
      </c>
      <c r="F201" s="24"/>
      <c r="G201" s="35">
        <v>-10147675694</v>
      </c>
      <c r="H201" s="295"/>
      <c r="I201" s="35">
        <f t="shared" ref="I201:I217" si="6">G201+E201</f>
        <v>-139122168</v>
      </c>
      <c r="J201" s="35"/>
      <c r="K201" s="24">
        <v>1747869</v>
      </c>
      <c r="L201" s="35"/>
      <c r="M201" s="35">
        <v>11972682466</v>
      </c>
      <c r="N201" s="295"/>
      <c r="O201" s="35">
        <v>-12154770136</v>
      </c>
      <c r="P201" s="35"/>
      <c r="Q201" s="35">
        <f t="shared" ref="Q201:Q217" si="7">M201+O201</f>
        <v>-182087670</v>
      </c>
    </row>
    <row r="202" spans="1:17" ht="21">
      <c r="A202" s="294" t="s">
        <v>115</v>
      </c>
      <c r="B202" s="295"/>
      <c r="C202" s="35">
        <v>0</v>
      </c>
      <c r="D202" s="295"/>
      <c r="E202" s="35">
        <v>0</v>
      </c>
      <c r="F202" s="24"/>
      <c r="G202" s="35">
        <v>0</v>
      </c>
      <c r="H202" s="295"/>
      <c r="I202" s="35">
        <f t="shared" si="6"/>
        <v>0</v>
      </c>
      <c r="J202" s="35"/>
      <c r="K202" s="24">
        <v>371877</v>
      </c>
      <c r="L202" s="35"/>
      <c r="M202" s="35">
        <v>19734864463</v>
      </c>
      <c r="N202" s="295"/>
      <c r="O202" s="35">
        <v>-18134399292</v>
      </c>
      <c r="P202" s="35"/>
      <c r="Q202" s="35">
        <f t="shared" si="7"/>
        <v>1600465171</v>
      </c>
    </row>
    <row r="203" spans="1:17" ht="21">
      <c r="A203" s="294" t="s">
        <v>292</v>
      </c>
      <c r="B203" s="295"/>
      <c r="C203" s="35">
        <v>0</v>
      </c>
      <c r="D203" s="295"/>
      <c r="E203" s="35">
        <v>0</v>
      </c>
      <c r="F203" s="24"/>
      <c r="G203" s="35">
        <v>0</v>
      </c>
      <c r="H203" s="295"/>
      <c r="I203" s="35">
        <f t="shared" si="6"/>
        <v>0</v>
      </c>
      <c r="J203" s="35"/>
      <c r="K203" s="24">
        <v>473707</v>
      </c>
      <c r="L203" s="35"/>
      <c r="M203" s="35">
        <v>1126225244</v>
      </c>
      <c r="N203" s="295"/>
      <c r="O203" s="35">
        <v>-1854831405</v>
      </c>
      <c r="P203" s="35"/>
      <c r="Q203" s="35">
        <f t="shared" si="7"/>
        <v>-728606161</v>
      </c>
    </row>
    <row r="204" spans="1:17" ht="21">
      <c r="A204" s="294" t="s">
        <v>164</v>
      </c>
      <c r="B204" s="295"/>
      <c r="C204" s="35">
        <v>0</v>
      </c>
      <c r="D204" s="295"/>
      <c r="E204" s="35">
        <v>0</v>
      </c>
      <c r="F204" s="24"/>
      <c r="G204" s="35">
        <v>0</v>
      </c>
      <c r="H204" s="295"/>
      <c r="I204" s="35">
        <f t="shared" si="6"/>
        <v>0</v>
      </c>
      <c r="J204" s="35"/>
      <c r="K204" s="24">
        <v>742584</v>
      </c>
      <c r="L204" s="35"/>
      <c r="M204" s="35">
        <v>2833312858</v>
      </c>
      <c r="N204" s="295"/>
      <c r="O204" s="35">
        <v>-3628064702</v>
      </c>
      <c r="P204" s="35"/>
      <c r="Q204" s="35">
        <f t="shared" si="7"/>
        <v>-794751844</v>
      </c>
    </row>
    <row r="205" spans="1:17" ht="21">
      <c r="A205" s="294" t="s">
        <v>229</v>
      </c>
      <c r="B205" s="295"/>
      <c r="C205" s="35">
        <v>0</v>
      </c>
      <c r="D205" s="295"/>
      <c r="E205" s="35">
        <v>0</v>
      </c>
      <c r="F205" s="24"/>
      <c r="G205" s="35">
        <v>0</v>
      </c>
      <c r="H205" s="295"/>
      <c r="I205" s="35">
        <f t="shared" si="6"/>
        <v>0</v>
      </c>
      <c r="J205" s="35"/>
      <c r="K205" s="24">
        <v>720987</v>
      </c>
      <c r="L205" s="35"/>
      <c r="M205" s="35">
        <v>2440740783</v>
      </c>
      <c r="N205" s="295"/>
      <c r="O205" s="35">
        <v>-2655349983</v>
      </c>
      <c r="P205" s="35"/>
      <c r="Q205" s="35">
        <f t="shared" si="7"/>
        <v>-214609200</v>
      </c>
    </row>
    <row r="206" spans="1:17" ht="21">
      <c r="A206" s="294" t="s">
        <v>344</v>
      </c>
      <c r="B206" s="295"/>
      <c r="C206" s="35">
        <v>3000000</v>
      </c>
      <c r="D206" s="295"/>
      <c r="E206" s="35">
        <v>18359370224</v>
      </c>
      <c r="F206" s="24"/>
      <c r="G206" s="35">
        <v>-20990369399</v>
      </c>
      <c r="H206" s="295"/>
      <c r="I206" s="35">
        <f t="shared" si="6"/>
        <v>-2630999175</v>
      </c>
      <c r="J206" s="35"/>
      <c r="K206" s="24">
        <v>5650000</v>
      </c>
      <c r="L206" s="35"/>
      <c r="M206" s="35">
        <v>38353748838</v>
      </c>
      <c r="N206" s="295"/>
      <c r="O206" s="35">
        <v>-39531862368</v>
      </c>
      <c r="P206" s="35"/>
      <c r="Q206" s="35">
        <f t="shared" si="7"/>
        <v>-1178113530</v>
      </c>
    </row>
    <row r="207" spans="1:17" ht="21">
      <c r="A207" s="294" t="s">
        <v>169</v>
      </c>
      <c r="B207" s="295"/>
      <c r="C207" s="35">
        <v>0</v>
      </c>
      <c r="D207" s="295"/>
      <c r="E207" s="35">
        <v>0</v>
      </c>
      <c r="F207" s="24"/>
      <c r="G207" s="35">
        <v>0</v>
      </c>
      <c r="H207" s="295"/>
      <c r="I207" s="35">
        <f t="shared" si="6"/>
        <v>0</v>
      </c>
      <c r="J207" s="35"/>
      <c r="K207" s="24">
        <v>114729</v>
      </c>
      <c r="L207" s="35"/>
      <c r="M207" s="35">
        <v>1309401260</v>
      </c>
      <c r="N207" s="295"/>
      <c r="O207" s="35">
        <v>-1349089811</v>
      </c>
      <c r="P207" s="35"/>
      <c r="Q207" s="35">
        <f t="shared" si="7"/>
        <v>-39688551</v>
      </c>
    </row>
    <row r="208" spans="1:17" ht="21">
      <c r="A208" s="294" t="s">
        <v>167</v>
      </c>
      <c r="B208" s="295"/>
      <c r="C208" s="35">
        <v>72589</v>
      </c>
      <c r="D208" s="295"/>
      <c r="E208" s="35">
        <v>3378541726</v>
      </c>
      <c r="F208" s="24"/>
      <c r="G208" s="35">
        <v>-3990742105</v>
      </c>
      <c r="H208" s="295"/>
      <c r="I208" s="35">
        <f t="shared" si="6"/>
        <v>-612200379</v>
      </c>
      <c r="J208" s="35"/>
      <c r="K208" s="24">
        <v>260313</v>
      </c>
      <c r="L208" s="35"/>
      <c r="M208" s="35">
        <v>12752060154</v>
      </c>
      <c r="N208" s="295"/>
      <c r="O208" s="35">
        <v>-14389935979</v>
      </c>
      <c r="P208" s="35"/>
      <c r="Q208" s="35">
        <f t="shared" si="7"/>
        <v>-1637875825</v>
      </c>
    </row>
    <row r="209" spans="1:17 16362:16362" ht="21">
      <c r="A209" s="294" t="s">
        <v>263</v>
      </c>
      <c r="B209" s="295"/>
      <c r="C209" s="35">
        <v>0</v>
      </c>
      <c r="D209" s="295"/>
      <c r="E209" s="35">
        <v>0</v>
      </c>
      <c r="F209" s="24"/>
      <c r="G209" s="35">
        <v>0</v>
      </c>
      <c r="H209" s="295"/>
      <c r="I209" s="35">
        <f t="shared" si="6"/>
        <v>0</v>
      </c>
      <c r="J209" s="35"/>
      <c r="K209" s="24">
        <v>22912</v>
      </c>
      <c r="L209" s="35"/>
      <c r="M209" s="35">
        <v>564691384</v>
      </c>
      <c r="N209" s="295"/>
      <c r="O209" s="35">
        <v>-642724829</v>
      </c>
      <c r="P209" s="35"/>
      <c r="Q209" s="35">
        <f t="shared" si="7"/>
        <v>-78033445</v>
      </c>
    </row>
    <row r="210" spans="1:17 16362:16362" ht="21">
      <c r="A210" s="294" t="s">
        <v>142</v>
      </c>
      <c r="B210" s="295"/>
      <c r="C210" s="35">
        <v>0</v>
      </c>
      <c r="D210" s="295"/>
      <c r="E210" s="35">
        <v>0</v>
      </c>
      <c r="F210" s="24"/>
      <c r="G210" s="35">
        <v>0</v>
      </c>
      <c r="H210" s="295"/>
      <c r="I210" s="35">
        <f t="shared" si="6"/>
        <v>0</v>
      </c>
      <c r="J210" s="35"/>
      <c r="K210" s="24">
        <v>554389</v>
      </c>
      <c r="L210" s="35"/>
      <c r="M210" s="35">
        <v>2785798380</v>
      </c>
      <c r="N210" s="295"/>
      <c r="O210" s="35">
        <v>-3299906714</v>
      </c>
      <c r="P210" s="35"/>
      <c r="Q210" s="35">
        <f t="shared" si="7"/>
        <v>-514108334</v>
      </c>
    </row>
    <row r="211" spans="1:17 16362:16362" ht="21">
      <c r="A211" s="294" t="s">
        <v>108</v>
      </c>
      <c r="B211" s="295"/>
      <c r="C211" s="35">
        <v>0</v>
      </c>
      <c r="D211" s="295"/>
      <c r="E211" s="35">
        <v>0</v>
      </c>
      <c r="F211" s="24"/>
      <c r="G211" s="35">
        <v>0</v>
      </c>
      <c r="H211" s="295"/>
      <c r="I211" s="35">
        <f t="shared" si="6"/>
        <v>0</v>
      </c>
      <c r="J211" s="35"/>
      <c r="K211" s="24">
        <v>74760</v>
      </c>
      <c r="L211" s="35"/>
      <c r="M211" s="35">
        <v>1314255218</v>
      </c>
      <c r="N211" s="295"/>
      <c r="O211" s="35">
        <v>-1376373879</v>
      </c>
      <c r="P211" s="35"/>
      <c r="Q211" s="35">
        <f t="shared" si="7"/>
        <v>-62118661</v>
      </c>
    </row>
    <row r="212" spans="1:17 16362:16362" ht="21">
      <c r="A212" s="294" t="s">
        <v>160</v>
      </c>
      <c r="B212" s="295"/>
      <c r="C212" s="35">
        <v>0</v>
      </c>
      <c r="D212" s="295"/>
      <c r="E212" s="35">
        <v>0</v>
      </c>
      <c r="F212" s="24"/>
      <c r="G212" s="35">
        <v>0</v>
      </c>
      <c r="H212" s="295"/>
      <c r="I212" s="35">
        <f t="shared" si="6"/>
        <v>0</v>
      </c>
      <c r="J212" s="35"/>
      <c r="K212" s="24">
        <v>466968</v>
      </c>
      <c r="L212" s="35"/>
      <c r="M212" s="35">
        <v>3476494106</v>
      </c>
      <c r="N212" s="295"/>
      <c r="O212" s="35">
        <v>-3587186981</v>
      </c>
      <c r="P212" s="35"/>
      <c r="Q212" s="35">
        <f t="shared" si="7"/>
        <v>-110692875</v>
      </c>
    </row>
    <row r="213" spans="1:17 16362:16362" ht="21">
      <c r="A213" s="294" t="s">
        <v>145</v>
      </c>
      <c r="B213" s="295"/>
      <c r="C213" s="35">
        <v>0</v>
      </c>
      <c r="D213" s="295"/>
      <c r="E213" s="35">
        <v>0</v>
      </c>
      <c r="F213" s="24"/>
      <c r="G213" s="35">
        <v>0</v>
      </c>
      <c r="H213" s="295"/>
      <c r="I213" s="35">
        <f t="shared" si="6"/>
        <v>0</v>
      </c>
      <c r="J213" s="35"/>
      <c r="K213" s="24">
        <v>1417092</v>
      </c>
      <c r="L213" s="35"/>
      <c r="M213" s="35">
        <v>20655169945</v>
      </c>
      <c r="N213" s="295"/>
      <c r="O213" s="35">
        <v>-20721393055</v>
      </c>
      <c r="P213" s="35"/>
      <c r="Q213" s="35">
        <f t="shared" si="7"/>
        <v>-66223110</v>
      </c>
    </row>
    <row r="214" spans="1:17 16362:16362" ht="21">
      <c r="A214" s="294" t="s">
        <v>345</v>
      </c>
      <c r="B214" s="295"/>
      <c r="C214" s="35">
        <v>0</v>
      </c>
      <c r="D214" s="295"/>
      <c r="E214" s="35">
        <v>0</v>
      </c>
      <c r="F214" s="24"/>
      <c r="G214" s="35">
        <v>0</v>
      </c>
      <c r="H214" s="295"/>
      <c r="I214" s="35">
        <f>G214+E214</f>
        <v>0</v>
      </c>
      <c r="J214" s="35"/>
      <c r="K214" s="24">
        <v>13106</v>
      </c>
      <c r="L214" s="35"/>
      <c r="M214" s="35">
        <v>43830446</v>
      </c>
      <c r="N214" s="295"/>
      <c r="O214" s="35">
        <v>-48933643</v>
      </c>
      <c r="P214" s="35"/>
      <c r="Q214" s="35">
        <f t="shared" si="7"/>
        <v>-5103197</v>
      </c>
    </row>
    <row r="215" spans="1:17 16362:16362" ht="21">
      <c r="A215" s="294" t="s">
        <v>264</v>
      </c>
      <c r="B215" s="295"/>
      <c r="C215" s="35">
        <v>0</v>
      </c>
      <c r="D215" s="295"/>
      <c r="E215" s="35">
        <v>0</v>
      </c>
      <c r="F215" s="24"/>
      <c r="G215" s="35">
        <v>0</v>
      </c>
      <c r="H215" s="295"/>
      <c r="I215" s="35">
        <f t="shared" si="6"/>
        <v>0</v>
      </c>
      <c r="J215" s="35"/>
      <c r="K215" s="24">
        <v>1255527</v>
      </c>
      <c r="L215" s="35"/>
      <c r="M215" s="35">
        <v>49408945479</v>
      </c>
      <c r="N215" s="295"/>
      <c r="O215" s="35">
        <v>-60085899327</v>
      </c>
      <c r="P215" s="35"/>
      <c r="Q215" s="35">
        <f t="shared" si="7"/>
        <v>-10676953848</v>
      </c>
    </row>
    <row r="216" spans="1:17 16362:16362" ht="21">
      <c r="A216" s="294" t="s">
        <v>128</v>
      </c>
      <c r="B216" s="295"/>
      <c r="C216" s="35">
        <v>0</v>
      </c>
      <c r="D216" s="295"/>
      <c r="E216" s="35">
        <v>0</v>
      </c>
      <c r="F216" s="24"/>
      <c r="G216" s="35">
        <v>0</v>
      </c>
      <c r="H216" s="295"/>
      <c r="I216" s="35">
        <f t="shared" si="6"/>
        <v>0</v>
      </c>
      <c r="J216" s="35"/>
      <c r="K216" s="24">
        <v>550846</v>
      </c>
      <c r="L216" s="35"/>
      <c r="M216" s="35">
        <v>2884520113</v>
      </c>
      <c r="N216" s="295"/>
      <c r="O216" s="35">
        <v>-3514045523</v>
      </c>
      <c r="P216" s="35"/>
      <c r="Q216" s="35">
        <f t="shared" si="7"/>
        <v>-629525410</v>
      </c>
    </row>
    <row r="217" spans="1:17 16362:16362" ht="21">
      <c r="A217" s="294" t="s">
        <v>133</v>
      </c>
      <c r="B217" s="295"/>
      <c r="C217" s="35">
        <v>0</v>
      </c>
      <c r="D217" s="295"/>
      <c r="E217" s="35">
        <v>0</v>
      </c>
      <c r="F217" s="24"/>
      <c r="G217" s="35">
        <v>0</v>
      </c>
      <c r="H217" s="295"/>
      <c r="I217" s="35">
        <f t="shared" si="6"/>
        <v>0</v>
      </c>
      <c r="J217" s="35"/>
      <c r="K217" s="24">
        <v>1446789</v>
      </c>
      <c r="L217" s="35"/>
      <c r="M217" s="35">
        <v>23497107008</v>
      </c>
      <c r="N217" s="295"/>
      <c r="O217" s="35">
        <v>-20706939645</v>
      </c>
      <c r="P217" s="35"/>
      <c r="Q217" s="35">
        <f t="shared" si="7"/>
        <v>2790167363</v>
      </c>
    </row>
    <row r="218" spans="1:17 16362:16362" ht="21.6" thickBot="1">
      <c r="A218" s="294" t="s">
        <v>2</v>
      </c>
      <c r="B218" s="295"/>
      <c r="C218" s="229"/>
      <c r="D218" s="295"/>
      <c r="E218" s="99">
        <f>SUM(E8:E217)</f>
        <v>410465188177</v>
      </c>
      <c r="F218" s="24"/>
      <c r="G218" s="99">
        <f>SUM(G8:G217)</f>
        <v>-400344426470</v>
      </c>
      <c r="H218" s="295"/>
      <c r="I218" s="99">
        <f>SUM(I8:I217)</f>
        <v>10120761707</v>
      </c>
      <c r="J218" s="35"/>
      <c r="L218" s="35"/>
      <c r="M218" s="99">
        <f>SUM(M8:M217)</f>
        <v>2073640731681</v>
      </c>
      <c r="N218" s="24"/>
      <c r="O218" s="99">
        <f>SUM(O8:O217)</f>
        <v>-2117244816927</v>
      </c>
      <c r="P218" s="295"/>
      <c r="Q218" s="99">
        <f>SUM(Q8:Q217)</f>
        <v>-43604085246</v>
      </c>
      <c r="XEH218" s="32">
        <f>SUM(C218:XEG218)</f>
        <v>-66966647078</v>
      </c>
    </row>
    <row r="219" spans="1:17 16362:16362" s="39" customFormat="1" ht="24.75" customHeight="1" thickTop="1">
      <c r="A219" s="229"/>
      <c r="B219" s="229"/>
      <c r="C219" s="229"/>
      <c r="D219" s="229"/>
      <c r="E219" s="36"/>
      <c r="F219" s="229"/>
      <c r="G219" s="36"/>
      <c r="H219" s="229"/>
      <c r="I219" s="296"/>
      <c r="J219" s="229"/>
      <c r="K219" s="229"/>
      <c r="L219" s="229"/>
      <c r="M219" s="36"/>
      <c r="N219" s="229"/>
      <c r="O219" s="36"/>
      <c r="P219" s="229"/>
      <c r="Q219" s="36"/>
    </row>
    <row r="220" spans="1:17 16362:16362" s="39" customFormat="1" ht="24.6">
      <c r="A220" s="234"/>
      <c r="B220" s="234"/>
      <c r="C220" s="234"/>
      <c r="D220" s="234"/>
      <c r="E220" s="25"/>
      <c r="F220" s="25"/>
      <c r="G220" s="25"/>
      <c r="H220" s="25"/>
      <c r="I220" s="1"/>
      <c r="J220" s="1"/>
      <c r="K220" s="1"/>
      <c r="L220" s="1"/>
      <c r="M220" s="1"/>
      <c r="N220" s="1"/>
      <c r="O220" s="296"/>
      <c r="P220" s="1"/>
      <c r="Q220" s="1"/>
    </row>
    <row r="221" spans="1:17 16362:16362" s="39" customFormat="1" ht="24.6">
      <c r="A221" s="297" t="s">
        <v>42</v>
      </c>
      <c r="B221" s="298"/>
      <c r="C221" s="298"/>
      <c r="D221" s="298"/>
      <c r="E221" s="298"/>
      <c r="F221" s="298"/>
      <c r="G221" s="298"/>
      <c r="H221" s="298"/>
      <c r="I221" s="298"/>
      <c r="J221" s="298"/>
      <c r="K221" s="298"/>
      <c r="L221" s="298"/>
      <c r="M221" s="298"/>
      <c r="N221" s="298"/>
      <c r="O221" s="298"/>
      <c r="P221" s="298"/>
      <c r="Q221" s="299"/>
    </row>
    <row r="222" spans="1:17 16362:16362" s="39" customFormat="1" ht="24.6">
      <c r="A222" s="300"/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300"/>
      <c r="M222" s="300"/>
      <c r="N222" s="300"/>
      <c r="O222" s="300"/>
      <c r="P222" s="300"/>
      <c r="Q222" s="300"/>
    </row>
    <row r="223" spans="1:17 16362:16362">
      <c r="A223" s="229"/>
      <c r="B223" s="229"/>
      <c r="C223" s="229"/>
      <c r="D223" s="229"/>
    </row>
    <row r="224" spans="1:17 16362:16362">
      <c r="A224" s="229"/>
      <c r="B224" s="229"/>
      <c r="C224" s="229"/>
      <c r="D224" s="229"/>
    </row>
    <row r="225" spans="1:4">
      <c r="A225" s="229"/>
      <c r="B225" s="229"/>
      <c r="C225" s="229"/>
      <c r="D225" s="229"/>
    </row>
  </sheetData>
  <autoFilter ref="A7:Q218" xr:uid="{00000000-0009-0000-0000-000007000000}">
    <sortState xmlns:xlrd2="http://schemas.microsoft.com/office/spreadsheetml/2017/richdata2" ref="A8:Q217">
      <sortCondition ref="A7"/>
    </sortState>
  </autoFilter>
  <mergeCells count="6">
    <mergeCell ref="A221:Q221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35"/>
  <sheetViews>
    <sheetView rightToLeft="1" view="pageBreakPreview" topLeftCell="A223" zoomScale="70" zoomScaleNormal="100" zoomScaleSheetLayoutView="70" workbookViewId="0">
      <selection activeCell="A235" sqref="A1:P235"/>
    </sheetView>
  </sheetViews>
  <sheetFormatPr defaultColWidth="9.109375" defaultRowHeight="21"/>
  <cols>
    <col min="1" max="1" width="31.109375" style="31" bestFit="1" customWidth="1"/>
    <col min="2" max="2" width="0.5546875" style="31" customWidth="1"/>
    <col min="3" max="3" width="15" style="1" bestFit="1" customWidth="1"/>
    <col min="4" max="4" width="0.88671875" style="1" customWidth="1"/>
    <col min="5" max="5" width="25.33203125" style="1" customWidth="1"/>
    <col min="6" max="6" width="0.88671875" style="1" customWidth="1"/>
    <col min="7" max="7" width="27.33203125" style="1" bestFit="1" customWidth="1"/>
    <col min="8" max="8" width="0.5546875" style="1" customWidth="1"/>
    <col min="9" max="9" width="25.44140625" style="34" bestFit="1" customWidth="1"/>
    <col min="10" max="10" width="18.88671875" style="1" bestFit="1" customWidth="1"/>
    <col min="11" max="11" width="1.109375" style="1" customWidth="1"/>
    <col min="12" max="12" width="26" style="1" bestFit="1" customWidth="1"/>
    <col min="13" max="13" width="1" style="1" customWidth="1"/>
    <col min="14" max="14" width="26.6640625" style="1" bestFit="1" customWidth="1"/>
    <col min="15" max="15" width="1.109375" style="1" customWidth="1"/>
    <col min="16" max="16" width="24.6640625" style="1" bestFit="1" customWidth="1"/>
    <col min="17" max="17" width="0" style="31" hidden="1" customWidth="1"/>
    <col min="18" max="18" width="14" style="31" hidden="1" customWidth="1"/>
    <col min="19" max="19" width="0" style="31" hidden="1" customWidth="1"/>
    <col min="20" max="16384" width="9.109375" style="31"/>
  </cols>
  <sheetData>
    <row r="1" spans="1:19" ht="21.6">
      <c r="A1" s="233" t="s">
        <v>84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19" ht="21.6">
      <c r="A2" s="233" t="s">
        <v>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</row>
    <row r="3" spans="1:19" ht="21.6">
      <c r="A3" s="233" t="str">
        <f>' سهام'!A3</f>
        <v>برای ماه منتهی به 1402/07/30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9">
      <c r="A4" s="217" t="s">
        <v>86</v>
      </c>
      <c r="B4" s="217"/>
      <c r="C4" s="217"/>
      <c r="D4" s="217"/>
      <c r="E4" s="217"/>
      <c r="F4" s="217"/>
      <c r="G4" s="217"/>
      <c r="H4" s="283"/>
    </row>
    <row r="5" spans="1:19" ht="22.2" thickBot="1">
      <c r="A5" s="231"/>
      <c r="B5" s="231"/>
      <c r="C5" s="209" t="s">
        <v>381</v>
      </c>
      <c r="D5" s="209"/>
      <c r="E5" s="209"/>
      <c r="F5" s="209"/>
      <c r="G5" s="209"/>
      <c r="H5" s="209"/>
      <c r="I5" s="209"/>
      <c r="J5" s="208" t="s">
        <v>382</v>
      </c>
      <c r="K5" s="208"/>
      <c r="L5" s="208"/>
      <c r="M5" s="208"/>
      <c r="N5" s="208"/>
      <c r="O5" s="208"/>
      <c r="P5" s="208"/>
    </row>
    <row r="6" spans="1:19" ht="42.6" thickBot="1">
      <c r="A6" s="284" t="s">
        <v>37</v>
      </c>
      <c r="B6" s="284"/>
      <c r="C6" s="50" t="s">
        <v>3</v>
      </c>
      <c r="D6" s="34"/>
      <c r="E6" s="49" t="s">
        <v>21</v>
      </c>
      <c r="F6" s="34"/>
      <c r="G6" s="50" t="s">
        <v>41</v>
      </c>
      <c r="H6" s="34" t="s">
        <v>350</v>
      </c>
      <c r="I6" s="49" t="s">
        <v>245</v>
      </c>
      <c r="J6" s="50" t="s">
        <v>3</v>
      </c>
      <c r="K6" s="34"/>
      <c r="L6" s="49" t="s">
        <v>21</v>
      </c>
      <c r="M6" s="34"/>
      <c r="N6" s="50" t="s">
        <v>41</v>
      </c>
      <c r="O6" s="34"/>
      <c r="P6" s="49" t="s">
        <v>245</v>
      </c>
    </row>
    <row r="7" spans="1:19">
      <c r="A7" s="285" t="s">
        <v>113</v>
      </c>
      <c r="B7" s="229"/>
      <c r="C7" s="24">
        <v>5715325</v>
      </c>
      <c r="D7" s="24"/>
      <c r="E7" s="24">
        <v>25992033587</v>
      </c>
      <c r="F7" s="24"/>
      <c r="G7" s="24">
        <v>-28523352710</v>
      </c>
      <c r="H7" s="24">
        <v>-7916139170</v>
      </c>
      <c r="I7" s="33">
        <f>E7+G7</f>
        <v>-2531319123</v>
      </c>
      <c r="J7" s="24">
        <v>5715325</v>
      </c>
      <c r="K7" s="24"/>
      <c r="L7" s="24">
        <v>25992033587</v>
      </c>
      <c r="M7" s="24"/>
      <c r="N7" s="24">
        <v>-29924511297</v>
      </c>
      <c r="O7" s="24"/>
      <c r="P7" s="24">
        <f>L7+N7</f>
        <v>-3932477710</v>
      </c>
      <c r="R7" s="31">
        <v>51211126</v>
      </c>
      <c r="S7" s="32">
        <f>R7-P7</f>
        <v>3983688836</v>
      </c>
    </row>
    <row r="8" spans="1:19">
      <c r="A8" s="285" t="s">
        <v>293</v>
      </c>
      <c r="B8" s="229"/>
      <c r="C8" s="24">
        <v>1074673</v>
      </c>
      <c r="D8" s="24"/>
      <c r="E8" s="24">
        <v>13385532060</v>
      </c>
      <c r="F8" s="24"/>
      <c r="G8" s="24">
        <v>-13194478855</v>
      </c>
      <c r="H8" s="24">
        <v>-1936256999</v>
      </c>
      <c r="I8" s="33">
        <f t="shared" ref="I8:I71" si="0">E8+G8</f>
        <v>191053205</v>
      </c>
      <c r="J8" s="24">
        <v>1074673</v>
      </c>
      <c r="K8" s="24"/>
      <c r="L8" s="24">
        <v>13385532060</v>
      </c>
      <c r="M8" s="24"/>
      <c r="N8" s="24">
        <v>-13596682541</v>
      </c>
      <c r="O8" s="24"/>
      <c r="P8" s="24">
        <f t="shared" ref="P8:P71" si="1">L8+N8</f>
        <v>-211150481</v>
      </c>
      <c r="R8" s="31">
        <v>-282899728</v>
      </c>
      <c r="S8" s="32">
        <f t="shared" ref="S8:S71" si="2">R8-P8</f>
        <v>-71749247</v>
      </c>
    </row>
    <row r="9" spans="1:19">
      <c r="A9" s="285" t="s">
        <v>270</v>
      </c>
      <c r="B9" s="229"/>
      <c r="C9" s="24">
        <v>323825</v>
      </c>
      <c r="D9" s="24"/>
      <c r="E9" s="24">
        <v>3540880656</v>
      </c>
      <c r="F9" s="24"/>
      <c r="G9" s="24">
        <v>-3432234655</v>
      </c>
      <c r="H9" s="24">
        <v>-3071056837</v>
      </c>
      <c r="I9" s="33">
        <f t="shared" si="0"/>
        <v>108646001</v>
      </c>
      <c r="J9" s="24">
        <v>323825</v>
      </c>
      <c r="K9" s="24"/>
      <c r="L9" s="24">
        <v>3540880656</v>
      </c>
      <c r="M9" s="24"/>
      <c r="N9" s="24">
        <v>-3379181102</v>
      </c>
      <c r="O9" s="24"/>
      <c r="P9" s="24">
        <f t="shared" si="1"/>
        <v>161699554</v>
      </c>
      <c r="R9" s="31">
        <v>1243913008</v>
      </c>
      <c r="S9" s="32">
        <f t="shared" si="2"/>
        <v>1082213454</v>
      </c>
    </row>
    <row r="10" spans="1:19">
      <c r="A10" s="285" t="s">
        <v>182</v>
      </c>
      <c r="B10" s="229"/>
      <c r="C10" s="24">
        <v>12553254</v>
      </c>
      <c r="D10" s="24"/>
      <c r="E10" s="24">
        <v>32144776073</v>
      </c>
      <c r="F10" s="24"/>
      <c r="G10" s="24">
        <v>-35651875844</v>
      </c>
      <c r="H10" s="24">
        <v>-24247525582</v>
      </c>
      <c r="I10" s="33">
        <f t="shared" si="0"/>
        <v>-3507099771</v>
      </c>
      <c r="J10" s="24">
        <v>12553254</v>
      </c>
      <c r="K10" s="24"/>
      <c r="L10" s="24">
        <v>32144776073</v>
      </c>
      <c r="M10" s="24"/>
      <c r="N10" s="24">
        <v>-36866030473</v>
      </c>
      <c r="O10" s="24"/>
      <c r="P10" s="24">
        <f t="shared" si="1"/>
        <v>-4721254400</v>
      </c>
      <c r="R10" s="31">
        <v>6313384321</v>
      </c>
      <c r="S10" s="32">
        <f t="shared" si="2"/>
        <v>11034638721</v>
      </c>
    </row>
    <row r="11" spans="1:19">
      <c r="A11" s="285" t="s">
        <v>294</v>
      </c>
      <c r="B11" s="229"/>
      <c r="C11" s="24">
        <v>7147516</v>
      </c>
      <c r="D11" s="24"/>
      <c r="E11" s="24">
        <v>23823025706</v>
      </c>
      <c r="F11" s="24"/>
      <c r="G11" s="24">
        <v>-25029095552</v>
      </c>
      <c r="H11" s="24">
        <v>-15815703967</v>
      </c>
      <c r="I11" s="33">
        <f t="shared" si="0"/>
        <v>-1206069846</v>
      </c>
      <c r="J11" s="24">
        <v>7147516</v>
      </c>
      <c r="K11" s="24"/>
      <c r="L11" s="24">
        <v>23823025706</v>
      </c>
      <c r="M11" s="24"/>
      <c r="N11" s="24">
        <v>-31376431537</v>
      </c>
      <c r="O11" s="24"/>
      <c r="P11" s="24">
        <f t="shared" si="1"/>
        <v>-7553405831</v>
      </c>
      <c r="R11" s="31">
        <v>2770136926</v>
      </c>
      <c r="S11" s="32">
        <f t="shared" si="2"/>
        <v>10323542757</v>
      </c>
    </row>
    <row r="12" spans="1:19">
      <c r="A12" s="285" t="s">
        <v>265</v>
      </c>
      <c r="B12" s="229"/>
      <c r="C12" s="24">
        <v>2467482</v>
      </c>
      <c r="D12" s="24"/>
      <c r="E12" s="24">
        <v>39195751708</v>
      </c>
      <c r="F12" s="24"/>
      <c r="G12" s="24">
        <v>-43020115237</v>
      </c>
      <c r="H12" s="24">
        <v>-45306747252</v>
      </c>
      <c r="I12" s="33">
        <f t="shared" si="0"/>
        <v>-3824363529</v>
      </c>
      <c r="J12" s="24">
        <v>2467482</v>
      </c>
      <c r="K12" s="24"/>
      <c r="L12" s="24">
        <v>39195751708</v>
      </c>
      <c r="M12" s="24"/>
      <c r="N12" s="24">
        <v>-35381448014</v>
      </c>
      <c r="O12" s="24"/>
      <c r="P12" s="24">
        <f t="shared" si="1"/>
        <v>3814303694</v>
      </c>
      <c r="R12" s="31">
        <v>6456785185</v>
      </c>
      <c r="S12" s="32">
        <f t="shared" si="2"/>
        <v>2642481491</v>
      </c>
    </row>
    <row r="13" spans="1:19">
      <c r="A13" s="285" t="s">
        <v>106</v>
      </c>
      <c r="B13" s="229"/>
      <c r="C13" s="24">
        <v>19712197</v>
      </c>
      <c r="D13" s="24"/>
      <c r="E13" s="24">
        <v>79378978095</v>
      </c>
      <c r="F13" s="24"/>
      <c r="G13" s="24">
        <v>-76008653674</v>
      </c>
      <c r="H13" s="24">
        <v>-48992878931</v>
      </c>
      <c r="I13" s="33">
        <f t="shared" si="0"/>
        <v>3370324421</v>
      </c>
      <c r="J13" s="24">
        <v>19712197</v>
      </c>
      <c r="K13" s="24"/>
      <c r="L13" s="24">
        <v>79378978095</v>
      </c>
      <c r="M13" s="24"/>
      <c r="N13" s="24">
        <v>-88588907135</v>
      </c>
      <c r="O13" s="24"/>
      <c r="P13" s="24">
        <f t="shared" si="1"/>
        <v>-9209929040</v>
      </c>
      <c r="R13" s="31">
        <v>2870148685</v>
      </c>
      <c r="S13" s="32">
        <f t="shared" si="2"/>
        <v>12080077725</v>
      </c>
    </row>
    <row r="14" spans="1:19">
      <c r="A14" s="285" t="s">
        <v>165</v>
      </c>
      <c r="B14" s="229"/>
      <c r="C14" s="24">
        <v>5928813</v>
      </c>
      <c r="D14" s="24"/>
      <c r="E14" s="24">
        <v>52157798584</v>
      </c>
      <c r="F14" s="24"/>
      <c r="G14" s="24">
        <v>-35964334988</v>
      </c>
      <c r="H14" s="24">
        <v>-49458513231</v>
      </c>
      <c r="I14" s="33">
        <f t="shared" si="0"/>
        <v>16193463596</v>
      </c>
      <c r="J14" s="24">
        <v>5928813</v>
      </c>
      <c r="K14" s="24"/>
      <c r="L14" s="24">
        <v>52157798584</v>
      </c>
      <c r="M14" s="24"/>
      <c r="N14" s="24">
        <v>-50039716878</v>
      </c>
      <c r="O14" s="24"/>
      <c r="P14" s="24">
        <f t="shared" si="1"/>
        <v>2118081706</v>
      </c>
      <c r="R14" s="31">
        <v>6034600485</v>
      </c>
      <c r="S14" s="32">
        <f t="shared" si="2"/>
        <v>3916518779</v>
      </c>
    </row>
    <row r="15" spans="1:19">
      <c r="A15" s="285" t="s">
        <v>161</v>
      </c>
      <c r="B15" s="229"/>
      <c r="C15" s="24">
        <v>11190579</v>
      </c>
      <c r="D15" s="24"/>
      <c r="E15" s="24">
        <v>19600479289</v>
      </c>
      <c r="F15" s="24"/>
      <c r="G15" s="24">
        <v>-20223007006</v>
      </c>
      <c r="H15" s="24">
        <v>-12934894159</v>
      </c>
      <c r="I15" s="33">
        <f t="shared" si="0"/>
        <v>-622527717</v>
      </c>
      <c r="J15" s="24">
        <v>11190579</v>
      </c>
      <c r="K15" s="24"/>
      <c r="L15" s="24">
        <v>19600479289</v>
      </c>
      <c r="M15" s="24"/>
      <c r="N15" s="24">
        <v>-26410442913</v>
      </c>
      <c r="O15" s="24"/>
      <c r="P15" s="24">
        <f t="shared" si="1"/>
        <v>-6809963624</v>
      </c>
      <c r="R15" s="31">
        <v>437799422</v>
      </c>
      <c r="S15" s="32">
        <f t="shared" si="2"/>
        <v>7247763046</v>
      </c>
    </row>
    <row r="16" spans="1:19">
      <c r="A16" s="285" t="s">
        <v>334</v>
      </c>
      <c r="B16" s="229"/>
      <c r="C16" s="24">
        <v>3508374</v>
      </c>
      <c r="D16" s="24"/>
      <c r="E16" s="24">
        <v>35607366580</v>
      </c>
      <c r="F16" s="24"/>
      <c r="G16" s="24">
        <v>-35360371668</v>
      </c>
      <c r="H16" s="24">
        <v>-3405221259</v>
      </c>
      <c r="I16" s="33">
        <f t="shared" si="0"/>
        <v>246994912</v>
      </c>
      <c r="J16" s="24">
        <v>3508374</v>
      </c>
      <c r="K16" s="24"/>
      <c r="L16" s="24">
        <v>35607366580</v>
      </c>
      <c r="M16" s="24"/>
      <c r="N16" s="24">
        <v>-34014113218</v>
      </c>
      <c r="O16" s="24"/>
      <c r="P16" s="24">
        <f t="shared" si="1"/>
        <v>1593253362</v>
      </c>
      <c r="R16" s="31">
        <v>341876612</v>
      </c>
      <c r="S16" s="32">
        <f t="shared" si="2"/>
        <v>-1251376750</v>
      </c>
    </row>
    <row r="17" spans="1:19">
      <c r="A17" s="285" t="s">
        <v>200</v>
      </c>
      <c r="B17" s="229"/>
      <c r="C17" s="24">
        <v>2006817</v>
      </c>
      <c r="D17" s="24"/>
      <c r="E17" s="24">
        <v>12467977746</v>
      </c>
      <c r="F17" s="24"/>
      <c r="G17" s="24">
        <v>-13966073539</v>
      </c>
      <c r="H17" s="24">
        <v>-11685628851</v>
      </c>
      <c r="I17" s="33">
        <f t="shared" si="0"/>
        <v>-1498095793</v>
      </c>
      <c r="J17" s="24">
        <v>2006817</v>
      </c>
      <c r="K17" s="24"/>
      <c r="L17" s="24">
        <v>12467977746</v>
      </c>
      <c r="M17" s="24"/>
      <c r="N17" s="24">
        <v>-18980621322</v>
      </c>
      <c r="O17" s="24"/>
      <c r="P17" s="24">
        <f t="shared" si="1"/>
        <v>-6512643576</v>
      </c>
      <c r="R17" s="31">
        <v>5618973939</v>
      </c>
      <c r="S17" s="32">
        <f t="shared" si="2"/>
        <v>12131617515</v>
      </c>
    </row>
    <row r="18" spans="1:19">
      <c r="A18" s="285" t="s">
        <v>97</v>
      </c>
      <c r="B18" s="229"/>
      <c r="C18" s="24">
        <v>10848660</v>
      </c>
      <c r="D18" s="24"/>
      <c r="E18" s="24">
        <v>81527875178</v>
      </c>
      <c r="F18" s="24"/>
      <c r="G18" s="24">
        <v>-85638793226</v>
      </c>
      <c r="H18" s="24">
        <v>-72145527788</v>
      </c>
      <c r="I18" s="33">
        <f t="shared" si="0"/>
        <v>-4110918048</v>
      </c>
      <c r="J18" s="24">
        <v>10848660</v>
      </c>
      <c r="K18" s="24"/>
      <c r="L18" s="24">
        <v>81527875178</v>
      </c>
      <c r="M18" s="24"/>
      <c r="N18" s="24">
        <v>-94314774003</v>
      </c>
      <c r="O18" s="24"/>
      <c r="P18" s="24">
        <f t="shared" si="1"/>
        <v>-12786898825</v>
      </c>
      <c r="R18" s="31">
        <v>7157480183</v>
      </c>
      <c r="S18" s="32">
        <f t="shared" si="2"/>
        <v>19944379008</v>
      </c>
    </row>
    <row r="19" spans="1:19">
      <c r="A19" s="285" t="s">
        <v>295</v>
      </c>
      <c r="B19" s="229"/>
      <c r="C19" s="24">
        <v>9076769</v>
      </c>
      <c r="D19" s="24"/>
      <c r="E19" s="24">
        <v>49895875106</v>
      </c>
      <c r="F19" s="24"/>
      <c r="G19" s="24">
        <v>-49164856601</v>
      </c>
      <c r="H19" s="24">
        <v>-26854671217</v>
      </c>
      <c r="I19" s="33">
        <f t="shared" si="0"/>
        <v>731018505</v>
      </c>
      <c r="J19" s="24">
        <v>9076769</v>
      </c>
      <c r="K19" s="24"/>
      <c r="L19" s="24">
        <v>49895875106</v>
      </c>
      <c r="M19" s="24"/>
      <c r="N19" s="24">
        <v>-49676149171</v>
      </c>
      <c r="O19" s="24"/>
      <c r="P19" s="24">
        <f t="shared" si="1"/>
        <v>219725935</v>
      </c>
      <c r="R19" s="31">
        <v>5815459572</v>
      </c>
      <c r="S19" s="32">
        <f t="shared" si="2"/>
        <v>5595733637</v>
      </c>
    </row>
    <row r="20" spans="1:19">
      <c r="A20" s="285" t="s">
        <v>124</v>
      </c>
      <c r="B20" s="229"/>
      <c r="C20" s="24">
        <v>4025573</v>
      </c>
      <c r="D20" s="24"/>
      <c r="E20" s="24">
        <v>18167358618</v>
      </c>
      <c r="F20" s="24"/>
      <c r="G20" s="24">
        <v>-20341461668</v>
      </c>
      <c r="H20" s="24">
        <v>-12821684308</v>
      </c>
      <c r="I20" s="33">
        <f t="shared" si="0"/>
        <v>-2174103050</v>
      </c>
      <c r="J20" s="24">
        <v>4025573</v>
      </c>
      <c r="K20" s="24"/>
      <c r="L20" s="24">
        <v>18167358618</v>
      </c>
      <c r="M20" s="24"/>
      <c r="N20" s="24">
        <v>-21632264236</v>
      </c>
      <c r="O20" s="24"/>
      <c r="P20" s="24">
        <f t="shared" si="1"/>
        <v>-3464905618</v>
      </c>
      <c r="R20" s="31">
        <v>0</v>
      </c>
      <c r="S20" s="32">
        <f t="shared" si="2"/>
        <v>3464905618</v>
      </c>
    </row>
    <row r="21" spans="1:19">
      <c r="A21" s="285" t="s">
        <v>201</v>
      </c>
      <c r="B21" s="229"/>
      <c r="C21" s="24">
        <v>32834699</v>
      </c>
      <c r="D21" s="24"/>
      <c r="E21" s="24">
        <v>127521872240</v>
      </c>
      <c r="F21" s="24"/>
      <c r="G21" s="24">
        <v>-125660860431</v>
      </c>
      <c r="H21" s="24">
        <v>-108615507915</v>
      </c>
      <c r="I21" s="33">
        <f t="shared" si="0"/>
        <v>1861011809</v>
      </c>
      <c r="J21" s="24">
        <v>32834699</v>
      </c>
      <c r="K21" s="24"/>
      <c r="L21" s="24">
        <v>127521872240</v>
      </c>
      <c r="M21" s="24"/>
      <c r="N21" s="24">
        <v>-120715674126</v>
      </c>
      <c r="O21" s="24"/>
      <c r="P21" s="24">
        <f t="shared" si="1"/>
        <v>6806198114</v>
      </c>
      <c r="R21" s="31">
        <v>23797499505</v>
      </c>
      <c r="S21" s="32">
        <f t="shared" si="2"/>
        <v>16991301391</v>
      </c>
    </row>
    <row r="22" spans="1:19">
      <c r="A22" s="285" t="s">
        <v>352</v>
      </c>
      <c r="B22" s="229"/>
      <c r="C22" s="24">
        <v>11705456</v>
      </c>
      <c r="D22" s="24"/>
      <c r="E22" s="24">
        <v>40259897540</v>
      </c>
      <c r="F22" s="24"/>
      <c r="G22" s="24">
        <v>-40431294282</v>
      </c>
      <c r="H22" s="24">
        <v>-223118500195</v>
      </c>
      <c r="I22" s="33">
        <f t="shared" si="0"/>
        <v>-171396742</v>
      </c>
      <c r="J22" s="24">
        <v>11705456</v>
      </c>
      <c r="K22" s="24"/>
      <c r="L22" s="24">
        <v>40259897540</v>
      </c>
      <c r="M22" s="24"/>
      <c r="N22" s="24">
        <v>-43249793148</v>
      </c>
      <c r="O22" s="24"/>
      <c r="P22" s="24">
        <f t="shared" si="1"/>
        <v>-2989895608</v>
      </c>
      <c r="R22" s="31">
        <v>2697129064</v>
      </c>
      <c r="S22" s="32">
        <f t="shared" si="2"/>
        <v>5687024672</v>
      </c>
    </row>
    <row r="23" spans="1:19">
      <c r="A23" s="285" t="s">
        <v>134</v>
      </c>
      <c r="B23" s="229"/>
      <c r="C23" s="24">
        <v>50199330</v>
      </c>
      <c r="D23" s="24"/>
      <c r="E23" s="24">
        <v>220261442559</v>
      </c>
      <c r="F23" s="24"/>
      <c r="G23" s="24">
        <v>-224613005802</v>
      </c>
      <c r="H23" s="24">
        <v>-47517103471</v>
      </c>
      <c r="I23" s="33">
        <f t="shared" si="0"/>
        <v>-4351563243</v>
      </c>
      <c r="J23" s="24">
        <v>50199330</v>
      </c>
      <c r="K23" s="24"/>
      <c r="L23" s="24">
        <v>220261442559</v>
      </c>
      <c r="M23" s="24"/>
      <c r="N23" s="24">
        <v>-253026036471</v>
      </c>
      <c r="O23" s="24"/>
      <c r="P23" s="24">
        <f t="shared" si="1"/>
        <v>-32764593912</v>
      </c>
      <c r="R23" s="31">
        <v>1235413326</v>
      </c>
      <c r="S23" s="32">
        <f t="shared" si="2"/>
        <v>34000007238</v>
      </c>
    </row>
    <row r="24" spans="1:19">
      <c r="A24" s="285" t="s">
        <v>251</v>
      </c>
      <c r="B24" s="229"/>
      <c r="C24" s="24">
        <v>4980527</v>
      </c>
      <c r="D24" s="24"/>
      <c r="E24" s="24">
        <v>55152946512</v>
      </c>
      <c r="F24" s="24"/>
      <c r="G24" s="24">
        <v>-56054955714</v>
      </c>
      <c r="H24" s="24">
        <v>-11058787401</v>
      </c>
      <c r="I24" s="33">
        <f t="shared" si="0"/>
        <v>-902009202</v>
      </c>
      <c r="J24" s="24">
        <v>4980527</v>
      </c>
      <c r="K24" s="24"/>
      <c r="L24" s="24">
        <v>55152946512</v>
      </c>
      <c r="M24" s="24"/>
      <c r="N24" s="24">
        <v>-63679246159</v>
      </c>
      <c r="O24" s="24"/>
      <c r="P24" s="24">
        <f t="shared" si="1"/>
        <v>-8526299647</v>
      </c>
      <c r="R24" s="31">
        <v>8788979370</v>
      </c>
      <c r="S24" s="32">
        <f t="shared" si="2"/>
        <v>17315279017</v>
      </c>
    </row>
    <row r="25" spans="1:19">
      <c r="A25" s="285" t="s">
        <v>252</v>
      </c>
      <c r="B25" s="229"/>
      <c r="C25" s="24">
        <v>2568519</v>
      </c>
      <c r="D25" s="24"/>
      <c r="E25" s="24">
        <v>14068332081</v>
      </c>
      <c r="F25" s="24"/>
      <c r="G25" s="24">
        <v>-15499150326</v>
      </c>
      <c r="H25" s="24">
        <v>-27067271732</v>
      </c>
      <c r="I25" s="33">
        <f t="shared" si="0"/>
        <v>-1430818245</v>
      </c>
      <c r="J25" s="24">
        <v>2568519</v>
      </c>
      <c r="K25" s="24"/>
      <c r="L25" s="24">
        <v>14068332081</v>
      </c>
      <c r="M25" s="24"/>
      <c r="N25" s="24">
        <v>-18421885729</v>
      </c>
      <c r="O25" s="24"/>
      <c r="P25" s="24">
        <f t="shared" si="1"/>
        <v>-4353553648</v>
      </c>
      <c r="R25" s="31">
        <v>3107700746</v>
      </c>
      <c r="S25" s="32">
        <f t="shared" si="2"/>
        <v>7461254394</v>
      </c>
    </row>
    <row r="26" spans="1:19">
      <c r="A26" s="285" t="s">
        <v>253</v>
      </c>
      <c r="B26" s="229"/>
      <c r="C26" s="24">
        <v>5112036</v>
      </c>
      <c r="D26" s="24"/>
      <c r="E26" s="24">
        <v>46242736415</v>
      </c>
      <c r="F26" s="24"/>
      <c r="G26" s="24">
        <v>-54084629371</v>
      </c>
      <c r="H26" s="24">
        <v>-40260462699</v>
      </c>
      <c r="I26" s="33">
        <f t="shared" si="0"/>
        <v>-7841892956</v>
      </c>
      <c r="J26" s="24">
        <v>5112036</v>
      </c>
      <c r="K26" s="24"/>
      <c r="L26" s="24">
        <v>46242736415</v>
      </c>
      <c r="M26" s="24"/>
      <c r="N26" s="24">
        <v>-64545014791</v>
      </c>
      <c r="O26" s="24"/>
      <c r="P26" s="24">
        <f t="shared" si="1"/>
        <v>-18302278376</v>
      </c>
      <c r="R26" s="31">
        <v>-310992880</v>
      </c>
      <c r="S26" s="32">
        <f t="shared" si="2"/>
        <v>17991285496</v>
      </c>
    </row>
    <row r="27" spans="1:19">
      <c r="A27" s="285" t="s">
        <v>209</v>
      </c>
      <c r="B27" s="229"/>
      <c r="C27" s="24">
        <v>4207491</v>
      </c>
      <c r="D27" s="24"/>
      <c r="E27" s="24">
        <v>40402529104</v>
      </c>
      <c r="F27" s="24"/>
      <c r="G27" s="24">
        <v>-42259934338</v>
      </c>
      <c r="H27" s="24">
        <v>28249587204</v>
      </c>
      <c r="I27" s="33">
        <f t="shared" si="0"/>
        <v>-1857405234</v>
      </c>
      <c r="J27" s="24">
        <v>4207491</v>
      </c>
      <c r="K27" s="24"/>
      <c r="L27" s="24">
        <v>40402529104</v>
      </c>
      <c r="M27" s="24"/>
      <c r="N27" s="24">
        <v>-48458782131</v>
      </c>
      <c r="O27" s="24"/>
      <c r="P27" s="24">
        <f t="shared" si="1"/>
        <v>-8056253027</v>
      </c>
      <c r="R27" s="31">
        <v>2740452868</v>
      </c>
      <c r="S27" s="32">
        <f t="shared" si="2"/>
        <v>10796705895</v>
      </c>
    </row>
    <row r="28" spans="1:19">
      <c r="A28" s="285" t="s">
        <v>109</v>
      </c>
      <c r="B28" s="229"/>
      <c r="C28" s="24">
        <v>15765059</v>
      </c>
      <c r="D28" s="24"/>
      <c r="E28" s="24">
        <v>43644450467</v>
      </c>
      <c r="F28" s="24"/>
      <c r="G28" s="24">
        <v>-47756144871</v>
      </c>
      <c r="H28" s="24">
        <v>26039058237</v>
      </c>
      <c r="I28" s="33">
        <f t="shared" si="0"/>
        <v>-4111694404</v>
      </c>
      <c r="J28" s="24">
        <v>15765059</v>
      </c>
      <c r="K28" s="24"/>
      <c r="L28" s="24">
        <v>43644450467</v>
      </c>
      <c r="M28" s="24"/>
      <c r="N28" s="24">
        <v>-50574139849</v>
      </c>
      <c r="O28" s="24"/>
      <c r="P28" s="24">
        <f t="shared" si="1"/>
        <v>-6929689382</v>
      </c>
      <c r="R28" s="31">
        <v>3692128259</v>
      </c>
      <c r="S28" s="32">
        <f t="shared" si="2"/>
        <v>10621817641</v>
      </c>
    </row>
    <row r="29" spans="1:19">
      <c r="A29" s="285" t="s">
        <v>335</v>
      </c>
      <c r="B29" s="229"/>
      <c r="C29" s="24">
        <v>4647129</v>
      </c>
      <c r="D29" s="24"/>
      <c r="E29" s="24">
        <v>24206067776</v>
      </c>
      <c r="F29" s="24"/>
      <c r="G29" s="24">
        <v>-26684336933</v>
      </c>
      <c r="H29" s="24">
        <v>63540253820</v>
      </c>
      <c r="I29" s="33">
        <f t="shared" si="0"/>
        <v>-2478269157</v>
      </c>
      <c r="J29" s="24">
        <v>4647129</v>
      </c>
      <c r="K29" s="24"/>
      <c r="L29" s="24">
        <v>24206067776</v>
      </c>
      <c r="M29" s="24"/>
      <c r="N29" s="24">
        <v>-26132438520</v>
      </c>
      <c r="O29" s="24"/>
      <c r="P29" s="24">
        <f t="shared" si="1"/>
        <v>-1926370744</v>
      </c>
      <c r="R29" s="31">
        <v>39713059</v>
      </c>
      <c r="S29" s="32">
        <f t="shared" si="2"/>
        <v>1966083803</v>
      </c>
    </row>
    <row r="30" spans="1:19">
      <c r="A30" s="285" t="s">
        <v>143</v>
      </c>
      <c r="B30" s="229"/>
      <c r="C30" s="24">
        <v>18346662</v>
      </c>
      <c r="D30" s="24"/>
      <c r="E30" s="24">
        <v>58432947955</v>
      </c>
      <c r="F30" s="24"/>
      <c r="G30" s="24">
        <v>-58922570952</v>
      </c>
      <c r="H30" s="24">
        <v>32244014093</v>
      </c>
      <c r="I30" s="33">
        <f t="shared" si="0"/>
        <v>-489622997</v>
      </c>
      <c r="J30" s="24">
        <v>18346662</v>
      </c>
      <c r="K30" s="24"/>
      <c r="L30" s="24">
        <v>58432947955</v>
      </c>
      <c r="M30" s="24"/>
      <c r="N30" s="24">
        <v>-54927478613</v>
      </c>
      <c r="O30" s="24"/>
      <c r="P30" s="24">
        <f t="shared" si="1"/>
        <v>3505469342</v>
      </c>
      <c r="R30" s="31">
        <v>447</v>
      </c>
      <c r="S30" s="32">
        <f t="shared" si="2"/>
        <v>-3505468895</v>
      </c>
    </row>
    <row r="31" spans="1:19">
      <c r="A31" s="285" t="s">
        <v>91</v>
      </c>
      <c r="B31" s="229"/>
      <c r="C31" s="24">
        <v>23049807</v>
      </c>
      <c r="D31" s="24"/>
      <c r="E31" s="24">
        <v>45825321300</v>
      </c>
      <c r="F31" s="24"/>
      <c r="G31" s="24">
        <v>-45805771444</v>
      </c>
      <c r="H31" s="24">
        <v>29347188459</v>
      </c>
      <c r="I31" s="33">
        <f t="shared" si="0"/>
        <v>19549856</v>
      </c>
      <c r="J31" s="24">
        <v>23049807</v>
      </c>
      <c r="K31" s="24"/>
      <c r="L31" s="24">
        <v>45825321300</v>
      </c>
      <c r="M31" s="24"/>
      <c r="N31" s="24">
        <v>-51185450130</v>
      </c>
      <c r="O31" s="24"/>
      <c r="P31" s="24">
        <f t="shared" si="1"/>
        <v>-5360128830</v>
      </c>
      <c r="R31" s="31">
        <v>2116969202</v>
      </c>
      <c r="S31" s="32">
        <f t="shared" si="2"/>
        <v>7477098032</v>
      </c>
    </row>
    <row r="32" spans="1:19">
      <c r="A32" s="285" t="s">
        <v>191</v>
      </c>
      <c r="B32" s="229"/>
      <c r="C32" s="24">
        <v>14939873</v>
      </c>
      <c r="D32" s="24"/>
      <c r="E32" s="24">
        <v>45399448174</v>
      </c>
      <c r="F32" s="24"/>
      <c r="G32" s="24">
        <v>-45591531998</v>
      </c>
      <c r="H32" s="24">
        <v>46661474309</v>
      </c>
      <c r="I32" s="33">
        <f t="shared" si="0"/>
        <v>-192083824</v>
      </c>
      <c r="J32" s="24">
        <v>14939873</v>
      </c>
      <c r="K32" s="24"/>
      <c r="L32" s="24">
        <v>45399448174</v>
      </c>
      <c r="M32" s="24"/>
      <c r="N32" s="24">
        <v>-56130015050</v>
      </c>
      <c r="O32" s="24"/>
      <c r="P32" s="24">
        <f t="shared" si="1"/>
        <v>-10730566876</v>
      </c>
      <c r="R32" s="31">
        <v>718113226</v>
      </c>
      <c r="S32" s="32">
        <f t="shared" si="2"/>
        <v>11448680102</v>
      </c>
    </row>
    <row r="33" spans="1:19">
      <c r="A33" s="285" t="s">
        <v>107</v>
      </c>
      <c r="B33" s="229"/>
      <c r="C33" s="24">
        <v>10157184</v>
      </c>
      <c r="D33" s="24"/>
      <c r="E33" s="24">
        <v>45132466939</v>
      </c>
      <c r="F33" s="24"/>
      <c r="G33" s="24">
        <v>-47050262253</v>
      </c>
      <c r="H33" s="24">
        <v>134212997466</v>
      </c>
      <c r="I33" s="33">
        <f t="shared" si="0"/>
        <v>-1917795314</v>
      </c>
      <c r="J33" s="24">
        <v>10157184</v>
      </c>
      <c r="K33" s="24"/>
      <c r="L33" s="24">
        <v>45132466939</v>
      </c>
      <c r="M33" s="24"/>
      <c r="N33" s="24">
        <v>-39122835557</v>
      </c>
      <c r="O33" s="24"/>
      <c r="P33" s="24">
        <f t="shared" si="1"/>
        <v>6009631382</v>
      </c>
      <c r="R33" s="31">
        <v>7804143452</v>
      </c>
      <c r="S33" s="32">
        <f t="shared" si="2"/>
        <v>1794512070</v>
      </c>
    </row>
    <row r="34" spans="1:19">
      <c r="A34" s="285" t="s">
        <v>271</v>
      </c>
      <c r="B34" s="229"/>
      <c r="C34" s="24">
        <v>1628904</v>
      </c>
      <c r="D34" s="24"/>
      <c r="E34" s="24">
        <v>22021283492</v>
      </c>
      <c r="F34" s="24"/>
      <c r="G34" s="24">
        <v>-36759083223</v>
      </c>
      <c r="H34" s="24">
        <v>17242830844</v>
      </c>
      <c r="I34" s="33">
        <f t="shared" si="0"/>
        <v>-14737799731</v>
      </c>
      <c r="J34" s="24">
        <v>1628904</v>
      </c>
      <c r="K34" s="24"/>
      <c r="L34" s="24">
        <v>22021283492</v>
      </c>
      <c r="M34" s="24"/>
      <c r="N34" s="24">
        <v>-20017198778</v>
      </c>
      <c r="O34" s="24"/>
      <c r="P34" s="24">
        <f t="shared" si="1"/>
        <v>2004084714</v>
      </c>
      <c r="R34" s="31">
        <v>914881412</v>
      </c>
      <c r="S34" s="32">
        <f t="shared" si="2"/>
        <v>-1089203302</v>
      </c>
    </row>
    <row r="35" spans="1:19">
      <c r="A35" s="285" t="s">
        <v>233</v>
      </c>
      <c r="B35" s="229"/>
      <c r="C35" s="24">
        <v>2764847</v>
      </c>
      <c r="D35" s="24"/>
      <c r="E35" s="24">
        <v>39137161327</v>
      </c>
      <c r="F35" s="24"/>
      <c r="G35" s="24">
        <v>-40171521238</v>
      </c>
      <c r="H35" s="24">
        <v>35178223256</v>
      </c>
      <c r="I35" s="33">
        <f t="shared" si="0"/>
        <v>-1034359911</v>
      </c>
      <c r="J35" s="24">
        <v>2764847</v>
      </c>
      <c r="K35" s="24"/>
      <c r="L35" s="24">
        <v>39137161327</v>
      </c>
      <c r="M35" s="24"/>
      <c r="N35" s="24">
        <v>-42489761901</v>
      </c>
      <c r="O35" s="24"/>
      <c r="P35" s="24">
        <f t="shared" si="1"/>
        <v>-3352600574</v>
      </c>
      <c r="R35" s="31">
        <v>4343823360</v>
      </c>
      <c r="S35" s="32">
        <f t="shared" si="2"/>
        <v>7696423934</v>
      </c>
    </row>
    <row r="36" spans="1:19">
      <c r="A36" s="285" t="s">
        <v>105</v>
      </c>
      <c r="B36" s="229"/>
      <c r="C36" s="24">
        <v>1165392</v>
      </c>
      <c r="D36" s="24"/>
      <c r="E36" s="24">
        <v>65279103659</v>
      </c>
      <c r="F36" s="24"/>
      <c r="G36" s="24">
        <v>-68246088578</v>
      </c>
      <c r="H36" s="24">
        <v>4328350993</v>
      </c>
      <c r="I36" s="33">
        <f t="shared" si="0"/>
        <v>-2966984919</v>
      </c>
      <c r="J36" s="24">
        <v>1165392</v>
      </c>
      <c r="K36" s="24"/>
      <c r="L36" s="24">
        <v>65279103659</v>
      </c>
      <c r="M36" s="24"/>
      <c r="N36" s="24">
        <v>-71544429884</v>
      </c>
      <c r="O36" s="24"/>
      <c r="P36" s="24">
        <f t="shared" si="1"/>
        <v>-6265326225</v>
      </c>
      <c r="R36" s="31">
        <v>141478890</v>
      </c>
      <c r="S36" s="32">
        <f t="shared" si="2"/>
        <v>6406805115</v>
      </c>
    </row>
    <row r="37" spans="1:19">
      <c r="A37" s="285" t="s">
        <v>111</v>
      </c>
      <c r="B37" s="229"/>
      <c r="C37" s="24">
        <v>490910</v>
      </c>
      <c r="D37" s="24"/>
      <c r="E37" s="24">
        <v>3030412224</v>
      </c>
      <c r="F37" s="24"/>
      <c r="G37" s="24">
        <v>-3286354620</v>
      </c>
      <c r="H37" s="24">
        <v>28499742856</v>
      </c>
      <c r="I37" s="33">
        <f t="shared" si="0"/>
        <v>-255942396</v>
      </c>
      <c r="J37" s="24">
        <v>490910</v>
      </c>
      <c r="K37" s="24"/>
      <c r="L37" s="24">
        <v>3030412224</v>
      </c>
      <c r="M37" s="24"/>
      <c r="N37" s="24">
        <v>-4148710187</v>
      </c>
      <c r="O37" s="24"/>
      <c r="P37" s="24">
        <f t="shared" si="1"/>
        <v>-1118297963</v>
      </c>
      <c r="R37" s="31">
        <v>52402448208</v>
      </c>
      <c r="S37" s="32">
        <f t="shared" si="2"/>
        <v>53520746171</v>
      </c>
    </row>
    <row r="38" spans="1:19">
      <c r="A38" s="285" t="s">
        <v>281</v>
      </c>
      <c r="B38" s="229"/>
      <c r="C38" s="24">
        <v>847100</v>
      </c>
      <c r="D38" s="24"/>
      <c r="E38" s="24">
        <v>35955951540</v>
      </c>
      <c r="F38" s="24"/>
      <c r="G38" s="24">
        <v>-33891871798</v>
      </c>
      <c r="H38" s="24">
        <v>57162240618</v>
      </c>
      <c r="I38" s="33">
        <f t="shared" si="0"/>
        <v>2064079742</v>
      </c>
      <c r="J38" s="24">
        <v>847100</v>
      </c>
      <c r="K38" s="24"/>
      <c r="L38" s="24">
        <v>35955951540</v>
      </c>
      <c r="M38" s="24"/>
      <c r="N38" s="24">
        <v>-29300671203</v>
      </c>
      <c r="O38" s="24"/>
      <c r="P38" s="24">
        <f t="shared" si="1"/>
        <v>6655280337</v>
      </c>
      <c r="R38" s="31">
        <v>22020531292</v>
      </c>
      <c r="S38" s="32">
        <f t="shared" si="2"/>
        <v>15365250955</v>
      </c>
    </row>
    <row r="39" spans="1:19">
      <c r="A39" s="285" t="s">
        <v>232</v>
      </c>
      <c r="B39" s="229"/>
      <c r="C39" s="24">
        <v>15913559</v>
      </c>
      <c r="D39" s="24"/>
      <c r="E39" s="24">
        <v>58972759756</v>
      </c>
      <c r="F39" s="24"/>
      <c r="G39" s="24">
        <v>-65909407174</v>
      </c>
      <c r="H39" s="24">
        <v>2856162136</v>
      </c>
      <c r="I39" s="33">
        <f t="shared" si="0"/>
        <v>-6936647418</v>
      </c>
      <c r="J39" s="24">
        <v>15913559</v>
      </c>
      <c r="K39" s="24"/>
      <c r="L39" s="24">
        <v>58972759756</v>
      </c>
      <c r="M39" s="24"/>
      <c r="N39" s="24">
        <v>-67836492305</v>
      </c>
      <c r="O39" s="24"/>
      <c r="P39" s="24">
        <f t="shared" si="1"/>
        <v>-8863732549</v>
      </c>
      <c r="R39" s="31">
        <v>2931211845</v>
      </c>
      <c r="S39" s="32">
        <f t="shared" si="2"/>
        <v>11794944394</v>
      </c>
    </row>
    <row r="40" spans="1:19">
      <c r="A40" s="285" t="s">
        <v>336</v>
      </c>
      <c r="B40" s="229"/>
      <c r="C40" s="24">
        <v>10630825</v>
      </c>
      <c r="D40" s="24"/>
      <c r="E40" s="24">
        <v>26070199119</v>
      </c>
      <c r="F40" s="24"/>
      <c r="G40" s="24">
        <v>-29796058170</v>
      </c>
      <c r="H40" s="24">
        <v>30951975142</v>
      </c>
      <c r="I40" s="33">
        <f t="shared" si="0"/>
        <v>-3725859051</v>
      </c>
      <c r="J40" s="24">
        <v>10630825</v>
      </c>
      <c r="K40" s="24"/>
      <c r="L40" s="24">
        <v>26070199119</v>
      </c>
      <c r="M40" s="24"/>
      <c r="N40" s="24">
        <v>-31074060310</v>
      </c>
      <c r="O40" s="24"/>
      <c r="P40" s="24">
        <f t="shared" si="1"/>
        <v>-5003861191</v>
      </c>
      <c r="R40" s="31">
        <v>1714416297</v>
      </c>
      <c r="S40" s="32">
        <f t="shared" si="2"/>
        <v>6718277488</v>
      </c>
    </row>
    <row r="41" spans="1:19">
      <c r="A41" s="285" t="s">
        <v>88</v>
      </c>
      <c r="B41" s="229"/>
      <c r="C41" s="24">
        <v>4772177</v>
      </c>
      <c r="D41" s="24"/>
      <c r="E41" s="24">
        <v>39183643840</v>
      </c>
      <c r="F41" s="24"/>
      <c r="G41" s="24">
        <v>-41208130727</v>
      </c>
      <c r="H41" s="24">
        <v>142181678702</v>
      </c>
      <c r="I41" s="33">
        <f t="shared" si="0"/>
        <v>-2024486887</v>
      </c>
      <c r="J41" s="24">
        <v>4772177</v>
      </c>
      <c r="K41" s="24"/>
      <c r="L41" s="24">
        <v>39183643840</v>
      </c>
      <c r="M41" s="24"/>
      <c r="N41" s="24">
        <v>-32285422439</v>
      </c>
      <c r="O41" s="24"/>
      <c r="P41" s="24">
        <f t="shared" si="1"/>
        <v>6898221401</v>
      </c>
      <c r="R41" s="31">
        <v>74364757</v>
      </c>
      <c r="S41" s="32">
        <f t="shared" si="2"/>
        <v>-6823856644</v>
      </c>
    </row>
    <row r="42" spans="1:19">
      <c r="A42" s="285" t="s">
        <v>273</v>
      </c>
      <c r="B42" s="229"/>
      <c r="C42" s="24">
        <v>15992918</v>
      </c>
      <c r="D42" s="24"/>
      <c r="E42" s="24">
        <v>187116636826</v>
      </c>
      <c r="F42" s="24"/>
      <c r="G42" s="24">
        <v>-207775247080</v>
      </c>
      <c r="H42" s="24">
        <v>26447304653</v>
      </c>
      <c r="I42" s="33">
        <f t="shared" si="0"/>
        <v>-20658610254</v>
      </c>
      <c r="J42" s="24">
        <v>15992918</v>
      </c>
      <c r="K42" s="24"/>
      <c r="L42" s="24">
        <v>187116636826</v>
      </c>
      <c r="M42" s="24"/>
      <c r="N42" s="24">
        <v>-252428967102</v>
      </c>
      <c r="O42" s="24"/>
      <c r="P42" s="24">
        <f t="shared" si="1"/>
        <v>-65312330276</v>
      </c>
      <c r="R42" s="31">
        <v>9321471832</v>
      </c>
      <c r="S42" s="32">
        <f t="shared" si="2"/>
        <v>74633802108</v>
      </c>
    </row>
    <row r="43" spans="1:19">
      <c r="A43" s="285" t="s">
        <v>296</v>
      </c>
      <c r="B43" s="229"/>
      <c r="C43" s="24">
        <v>0</v>
      </c>
      <c r="D43" s="24"/>
      <c r="E43" s="24">
        <v>0</v>
      </c>
      <c r="F43" s="24"/>
      <c r="G43" s="24">
        <v>-2369433688</v>
      </c>
      <c r="H43" s="24">
        <v>33986325815</v>
      </c>
      <c r="I43" s="33">
        <f t="shared" si="0"/>
        <v>-2369433688</v>
      </c>
      <c r="J43" s="24">
        <v>0</v>
      </c>
      <c r="K43" s="24"/>
      <c r="L43" s="24">
        <v>0</v>
      </c>
      <c r="M43" s="24"/>
      <c r="N43" s="24">
        <v>0</v>
      </c>
      <c r="O43" s="24"/>
      <c r="P43" s="24">
        <f t="shared" si="1"/>
        <v>0</v>
      </c>
      <c r="R43" s="31">
        <v>-117820416</v>
      </c>
      <c r="S43" s="32">
        <f t="shared" si="2"/>
        <v>-117820416</v>
      </c>
    </row>
    <row r="44" spans="1:19">
      <c r="A44" s="285" t="s">
        <v>337</v>
      </c>
      <c r="B44" s="229"/>
      <c r="C44" s="24">
        <v>4988143</v>
      </c>
      <c r="D44" s="24"/>
      <c r="E44" s="24">
        <v>71996890736</v>
      </c>
      <c r="F44" s="24"/>
      <c r="G44" s="24">
        <v>-73396265413</v>
      </c>
      <c r="H44" s="24">
        <v>103758447902</v>
      </c>
      <c r="I44" s="33">
        <f t="shared" si="0"/>
        <v>-1399374677</v>
      </c>
      <c r="J44" s="24">
        <v>4988143</v>
      </c>
      <c r="K44" s="24"/>
      <c r="L44" s="24">
        <v>71996890736</v>
      </c>
      <c r="M44" s="24"/>
      <c r="N44" s="24">
        <v>-74749581765</v>
      </c>
      <c r="O44" s="24"/>
      <c r="P44" s="24">
        <f t="shared" si="1"/>
        <v>-2752691029</v>
      </c>
      <c r="R44" s="31">
        <v>48173785</v>
      </c>
      <c r="S44" s="32">
        <f t="shared" si="2"/>
        <v>2800864814</v>
      </c>
    </row>
    <row r="45" spans="1:19">
      <c r="A45" s="285" t="s">
        <v>179</v>
      </c>
      <c r="B45" s="229"/>
      <c r="C45" s="24">
        <v>2006037</v>
      </c>
      <c r="D45" s="24"/>
      <c r="E45" s="24">
        <v>86045461601</v>
      </c>
      <c r="F45" s="24"/>
      <c r="G45" s="24">
        <v>-84947687888</v>
      </c>
      <c r="H45" s="24">
        <v>13890056903</v>
      </c>
      <c r="I45" s="33">
        <f t="shared" si="0"/>
        <v>1097773713</v>
      </c>
      <c r="J45" s="24">
        <v>2006037</v>
      </c>
      <c r="K45" s="24"/>
      <c r="L45" s="24">
        <v>86045461601</v>
      </c>
      <c r="M45" s="24"/>
      <c r="N45" s="24">
        <v>-113670981740</v>
      </c>
      <c r="O45" s="24"/>
      <c r="P45" s="24">
        <f t="shared" si="1"/>
        <v>-27625520139</v>
      </c>
      <c r="R45" s="31">
        <v>5184634712</v>
      </c>
      <c r="S45" s="32">
        <f t="shared" si="2"/>
        <v>32810154851</v>
      </c>
    </row>
    <row r="46" spans="1:19">
      <c r="A46" s="285" t="s">
        <v>208</v>
      </c>
      <c r="B46" s="229"/>
      <c r="C46" s="24">
        <v>895978</v>
      </c>
      <c r="D46" s="24"/>
      <c r="E46" s="24">
        <v>38199846871</v>
      </c>
      <c r="F46" s="24"/>
      <c r="G46" s="24">
        <v>-39318071904</v>
      </c>
      <c r="H46" s="24">
        <v>22185395358</v>
      </c>
      <c r="I46" s="33">
        <f t="shared" si="0"/>
        <v>-1118225033</v>
      </c>
      <c r="J46" s="24">
        <v>895978</v>
      </c>
      <c r="K46" s="24"/>
      <c r="L46" s="24">
        <v>38199846871</v>
      </c>
      <c r="M46" s="24"/>
      <c r="N46" s="24">
        <v>-43017359211</v>
      </c>
      <c r="O46" s="24"/>
      <c r="P46" s="24">
        <f t="shared" si="1"/>
        <v>-4817512340</v>
      </c>
      <c r="R46" s="31">
        <v>3822893609</v>
      </c>
      <c r="S46" s="32">
        <f t="shared" si="2"/>
        <v>8640405949</v>
      </c>
    </row>
    <row r="47" spans="1:19">
      <c r="A47" s="285" t="s">
        <v>297</v>
      </c>
      <c r="B47" s="229"/>
      <c r="C47" s="24">
        <v>907948</v>
      </c>
      <c r="D47" s="24"/>
      <c r="E47" s="24">
        <v>26598022061</v>
      </c>
      <c r="F47" s="24"/>
      <c r="G47" s="24">
        <v>-28664506402</v>
      </c>
      <c r="H47" s="24">
        <v>33019861732</v>
      </c>
      <c r="I47" s="33">
        <f t="shared" si="0"/>
        <v>-2066484341</v>
      </c>
      <c r="J47" s="24">
        <v>907948</v>
      </c>
      <c r="K47" s="24"/>
      <c r="L47" s="24">
        <v>26598022061</v>
      </c>
      <c r="M47" s="24"/>
      <c r="N47" s="24">
        <v>-30635176146</v>
      </c>
      <c r="O47" s="24"/>
      <c r="P47" s="24">
        <f t="shared" si="1"/>
        <v>-4037154085</v>
      </c>
      <c r="R47" s="31">
        <v>1893354168</v>
      </c>
      <c r="S47" s="32">
        <f t="shared" si="2"/>
        <v>5930508253</v>
      </c>
    </row>
    <row r="48" spans="1:19">
      <c r="A48" s="285" t="s">
        <v>121</v>
      </c>
      <c r="B48" s="229"/>
      <c r="C48" s="24">
        <v>2333694</v>
      </c>
      <c r="D48" s="24"/>
      <c r="E48" s="24">
        <v>53054020872</v>
      </c>
      <c r="F48" s="24"/>
      <c r="G48" s="24">
        <v>-58621458157</v>
      </c>
      <c r="H48" s="24">
        <v>46112946615</v>
      </c>
      <c r="I48" s="33">
        <f t="shared" si="0"/>
        <v>-5567437285</v>
      </c>
      <c r="J48" s="24">
        <v>2333694</v>
      </c>
      <c r="K48" s="24"/>
      <c r="L48" s="24">
        <v>53054020872</v>
      </c>
      <c r="M48" s="24"/>
      <c r="N48" s="24">
        <v>-57696497610</v>
      </c>
      <c r="O48" s="24"/>
      <c r="P48" s="24">
        <f t="shared" si="1"/>
        <v>-4642476738</v>
      </c>
      <c r="R48" s="31">
        <v>4438914264</v>
      </c>
      <c r="S48" s="32">
        <f t="shared" si="2"/>
        <v>9081391002</v>
      </c>
    </row>
    <row r="49" spans="1:19">
      <c r="A49" s="285" t="s">
        <v>268</v>
      </c>
      <c r="B49" s="229"/>
      <c r="C49" s="24">
        <v>10935354</v>
      </c>
      <c r="D49" s="24"/>
      <c r="E49" s="24">
        <v>60330101976</v>
      </c>
      <c r="F49" s="24"/>
      <c r="G49" s="24">
        <v>-65147029088</v>
      </c>
      <c r="H49" s="24">
        <v>113243720971</v>
      </c>
      <c r="I49" s="33">
        <f t="shared" si="0"/>
        <v>-4816927112</v>
      </c>
      <c r="J49" s="24">
        <v>10935354</v>
      </c>
      <c r="K49" s="24"/>
      <c r="L49" s="24">
        <v>60330101976</v>
      </c>
      <c r="M49" s="24"/>
      <c r="N49" s="24">
        <v>-73027719660</v>
      </c>
      <c r="O49" s="24"/>
      <c r="P49" s="24">
        <f t="shared" si="1"/>
        <v>-12697617684</v>
      </c>
      <c r="R49" s="31">
        <v>1780598941</v>
      </c>
      <c r="S49" s="32">
        <f t="shared" si="2"/>
        <v>14478216625</v>
      </c>
    </row>
    <row r="50" spans="1:19">
      <c r="A50" s="285" t="s">
        <v>338</v>
      </c>
      <c r="B50" s="229"/>
      <c r="C50" s="24">
        <v>407103</v>
      </c>
      <c r="D50" s="24"/>
      <c r="E50" s="24">
        <v>53429997730</v>
      </c>
      <c r="F50" s="24"/>
      <c r="G50" s="24">
        <v>-56902255045</v>
      </c>
      <c r="H50" s="24">
        <v>94369626</v>
      </c>
      <c r="I50" s="33">
        <f t="shared" si="0"/>
        <v>-3472257315</v>
      </c>
      <c r="J50" s="24">
        <v>407103</v>
      </c>
      <c r="K50" s="24"/>
      <c r="L50" s="24">
        <v>53429997730</v>
      </c>
      <c r="M50" s="24"/>
      <c r="N50" s="24">
        <v>-47070808939</v>
      </c>
      <c r="O50" s="24"/>
      <c r="P50" s="24">
        <f t="shared" si="1"/>
        <v>6359188791</v>
      </c>
      <c r="R50" s="31">
        <v>1366153239</v>
      </c>
      <c r="S50" s="32">
        <f t="shared" si="2"/>
        <v>-4993035552</v>
      </c>
    </row>
    <row r="51" spans="1:19">
      <c r="A51" s="285" t="s">
        <v>177</v>
      </c>
      <c r="B51" s="229"/>
      <c r="C51" s="24">
        <v>7846377</v>
      </c>
      <c r="D51" s="24"/>
      <c r="E51" s="24">
        <v>117541344229</v>
      </c>
      <c r="F51" s="24"/>
      <c r="G51" s="24">
        <v>-118271491267</v>
      </c>
      <c r="H51" s="24">
        <v>22011041369</v>
      </c>
      <c r="I51" s="33">
        <f t="shared" si="0"/>
        <v>-730147038</v>
      </c>
      <c r="J51" s="24">
        <v>7846377</v>
      </c>
      <c r="K51" s="24"/>
      <c r="L51" s="24">
        <v>117541344229</v>
      </c>
      <c r="M51" s="24"/>
      <c r="N51" s="24">
        <v>-126384450075</v>
      </c>
      <c r="O51" s="24"/>
      <c r="P51" s="24">
        <f t="shared" si="1"/>
        <v>-8843105846</v>
      </c>
      <c r="R51" s="31">
        <v>7534218075</v>
      </c>
      <c r="S51" s="32">
        <f t="shared" si="2"/>
        <v>16377323921</v>
      </c>
    </row>
    <row r="52" spans="1:19">
      <c r="A52" s="285" t="s">
        <v>353</v>
      </c>
      <c r="B52" s="229"/>
      <c r="C52" s="24">
        <v>5147735</v>
      </c>
      <c r="D52" s="24"/>
      <c r="E52" s="24">
        <v>51375744010</v>
      </c>
      <c r="F52" s="24"/>
      <c r="G52" s="24">
        <v>-54399989746</v>
      </c>
      <c r="H52" s="24">
        <v>51325490834</v>
      </c>
      <c r="I52" s="33">
        <f t="shared" si="0"/>
        <v>-3024245736</v>
      </c>
      <c r="J52" s="24">
        <v>5147735</v>
      </c>
      <c r="K52" s="24"/>
      <c r="L52" s="24">
        <v>51375744010</v>
      </c>
      <c r="M52" s="24"/>
      <c r="N52" s="24">
        <v>-50126947117</v>
      </c>
      <c r="O52" s="24"/>
      <c r="P52" s="24">
        <f t="shared" si="1"/>
        <v>1248796893</v>
      </c>
      <c r="R52" s="31">
        <v>18090025771</v>
      </c>
      <c r="S52" s="32">
        <f t="shared" si="2"/>
        <v>16841228878</v>
      </c>
    </row>
    <row r="53" spans="1:19">
      <c r="A53" s="285" t="s">
        <v>225</v>
      </c>
      <c r="B53" s="229"/>
      <c r="C53" s="24">
        <v>1462832</v>
      </c>
      <c r="D53" s="24"/>
      <c r="E53" s="24">
        <v>17740363427</v>
      </c>
      <c r="F53" s="24"/>
      <c r="G53" s="24">
        <v>-19808087931</v>
      </c>
      <c r="H53" s="24">
        <v>32980644678</v>
      </c>
      <c r="I53" s="33">
        <f t="shared" si="0"/>
        <v>-2067724504</v>
      </c>
      <c r="J53" s="24">
        <v>1462832</v>
      </c>
      <c r="K53" s="24"/>
      <c r="L53" s="24">
        <v>17740363427</v>
      </c>
      <c r="M53" s="24"/>
      <c r="N53" s="24">
        <v>-17847737493</v>
      </c>
      <c r="O53" s="24"/>
      <c r="P53" s="24">
        <f t="shared" si="1"/>
        <v>-107374066</v>
      </c>
      <c r="R53" s="31">
        <v>19018323766</v>
      </c>
      <c r="S53" s="32">
        <f t="shared" si="2"/>
        <v>19125697832</v>
      </c>
    </row>
    <row r="54" spans="1:19">
      <c r="A54" s="285" t="s">
        <v>219</v>
      </c>
      <c r="B54" s="229"/>
      <c r="C54" s="24">
        <v>4266566</v>
      </c>
      <c r="D54" s="24"/>
      <c r="E54" s="24">
        <v>61072991027</v>
      </c>
      <c r="F54" s="24"/>
      <c r="G54" s="24">
        <v>-67755442378</v>
      </c>
      <c r="H54" s="24">
        <v>1584737080</v>
      </c>
      <c r="I54" s="33">
        <f t="shared" si="0"/>
        <v>-6682451351</v>
      </c>
      <c r="J54" s="24">
        <v>4266566</v>
      </c>
      <c r="K54" s="24"/>
      <c r="L54" s="24">
        <v>61072991027</v>
      </c>
      <c r="M54" s="24"/>
      <c r="N54" s="24">
        <v>-80121795137</v>
      </c>
      <c r="O54" s="24"/>
      <c r="P54" s="24">
        <f t="shared" si="1"/>
        <v>-19048804110</v>
      </c>
      <c r="R54" s="31">
        <v>4431867890</v>
      </c>
      <c r="S54" s="32">
        <f t="shared" si="2"/>
        <v>23480672000</v>
      </c>
    </row>
    <row r="55" spans="1:19">
      <c r="A55" s="285" t="s">
        <v>220</v>
      </c>
      <c r="B55" s="229"/>
      <c r="C55" s="24">
        <v>7145028</v>
      </c>
      <c r="D55" s="24"/>
      <c r="E55" s="24">
        <v>45385071388</v>
      </c>
      <c r="F55" s="24"/>
      <c r="G55" s="24">
        <v>-50371409837</v>
      </c>
      <c r="H55" s="24">
        <v>50400213107</v>
      </c>
      <c r="I55" s="33">
        <f t="shared" si="0"/>
        <v>-4986338449</v>
      </c>
      <c r="J55" s="24">
        <v>7145028</v>
      </c>
      <c r="K55" s="24"/>
      <c r="L55" s="24">
        <v>45385071388</v>
      </c>
      <c r="M55" s="24"/>
      <c r="N55" s="24">
        <v>-57169513972</v>
      </c>
      <c r="O55" s="24"/>
      <c r="P55" s="24">
        <f t="shared" si="1"/>
        <v>-11784442584</v>
      </c>
      <c r="R55" s="31">
        <v>3481909393</v>
      </c>
      <c r="S55" s="32">
        <f t="shared" si="2"/>
        <v>15266351977</v>
      </c>
    </row>
    <row r="56" spans="1:19">
      <c r="A56" s="285" t="s">
        <v>198</v>
      </c>
      <c r="B56" s="229"/>
      <c r="C56" s="24">
        <v>4434242</v>
      </c>
      <c r="D56" s="24"/>
      <c r="E56" s="24">
        <v>58933064942</v>
      </c>
      <c r="F56" s="24"/>
      <c r="G56" s="24">
        <v>-62496041137</v>
      </c>
      <c r="H56" s="24">
        <v>104708618541</v>
      </c>
      <c r="I56" s="33">
        <f t="shared" si="0"/>
        <v>-3562976195</v>
      </c>
      <c r="J56" s="24">
        <v>4434242</v>
      </c>
      <c r="K56" s="24"/>
      <c r="L56" s="24">
        <v>58933064942</v>
      </c>
      <c r="M56" s="24"/>
      <c r="N56" s="24">
        <v>-64627475866</v>
      </c>
      <c r="O56" s="24"/>
      <c r="P56" s="24">
        <f t="shared" si="1"/>
        <v>-5694410924</v>
      </c>
      <c r="R56" s="31">
        <v>839441034</v>
      </c>
      <c r="S56" s="32">
        <f t="shared" si="2"/>
        <v>6533851958</v>
      </c>
    </row>
    <row r="57" spans="1:19">
      <c r="A57" s="285" t="s">
        <v>282</v>
      </c>
      <c r="B57" s="229"/>
      <c r="C57" s="24">
        <v>2846588</v>
      </c>
      <c r="D57" s="24"/>
      <c r="E57" s="24">
        <v>122099432083</v>
      </c>
      <c r="F57" s="24"/>
      <c r="G57" s="24">
        <v>-118677626608</v>
      </c>
      <c r="H57" s="24">
        <v>44176141379</v>
      </c>
      <c r="I57" s="33">
        <f t="shared" si="0"/>
        <v>3421805475</v>
      </c>
      <c r="J57" s="24">
        <v>2846588</v>
      </c>
      <c r="K57" s="24"/>
      <c r="L57" s="24">
        <v>122099432083</v>
      </c>
      <c r="M57" s="24"/>
      <c r="N57" s="24">
        <v>-108977731051</v>
      </c>
      <c r="O57" s="24"/>
      <c r="P57" s="24">
        <f t="shared" si="1"/>
        <v>13121701032</v>
      </c>
      <c r="R57" s="31">
        <v>3848315903</v>
      </c>
      <c r="S57" s="32">
        <f t="shared" si="2"/>
        <v>-9273385129</v>
      </c>
    </row>
    <row r="58" spans="1:19">
      <c r="A58" s="285" t="s">
        <v>140</v>
      </c>
      <c r="B58" s="229"/>
      <c r="C58" s="24">
        <v>17339684</v>
      </c>
      <c r="D58" s="24"/>
      <c r="E58" s="24">
        <v>45849124265</v>
      </c>
      <c r="F58" s="24"/>
      <c r="G58" s="24">
        <v>-46201066463</v>
      </c>
      <c r="H58" s="24">
        <v>33224294940</v>
      </c>
      <c r="I58" s="33">
        <f t="shared" si="0"/>
        <v>-351942198</v>
      </c>
      <c r="J58" s="24">
        <v>17339684</v>
      </c>
      <c r="K58" s="24"/>
      <c r="L58" s="24">
        <v>45849124265</v>
      </c>
      <c r="M58" s="24"/>
      <c r="N58" s="24">
        <v>-47523557560</v>
      </c>
      <c r="O58" s="24"/>
      <c r="P58" s="24">
        <f t="shared" si="1"/>
        <v>-1674433295</v>
      </c>
      <c r="R58" s="31">
        <v>15967165669</v>
      </c>
      <c r="S58" s="32">
        <f t="shared" si="2"/>
        <v>17641598964</v>
      </c>
    </row>
    <row r="59" spans="1:19">
      <c r="A59" s="285" t="s">
        <v>298</v>
      </c>
      <c r="B59" s="229"/>
      <c r="C59" s="24">
        <v>11389586</v>
      </c>
      <c r="D59" s="24"/>
      <c r="E59" s="24">
        <v>40634004674</v>
      </c>
      <c r="F59" s="24"/>
      <c r="G59" s="24">
        <v>-41876229969</v>
      </c>
      <c r="H59" s="24">
        <v>73069965961</v>
      </c>
      <c r="I59" s="33">
        <f t="shared" si="0"/>
        <v>-1242225295</v>
      </c>
      <c r="J59" s="24">
        <v>11389586</v>
      </c>
      <c r="K59" s="24"/>
      <c r="L59" s="24">
        <v>40634004674</v>
      </c>
      <c r="M59" s="24"/>
      <c r="N59" s="24">
        <v>-44180014737</v>
      </c>
      <c r="O59" s="24"/>
      <c r="P59" s="24">
        <f t="shared" si="1"/>
        <v>-3546010063</v>
      </c>
      <c r="R59" s="31">
        <v>1253172861</v>
      </c>
      <c r="S59" s="32">
        <f t="shared" si="2"/>
        <v>4799182924</v>
      </c>
    </row>
    <row r="60" spans="1:19">
      <c r="A60" s="285" t="s">
        <v>189</v>
      </c>
      <c r="B60" s="229"/>
      <c r="C60" s="24">
        <v>17525671</v>
      </c>
      <c r="D60" s="24"/>
      <c r="E60" s="24">
        <v>45522100585</v>
      </c>
      <c r="F60" s="24"/>
      <c r="G60" s="24">
        <v>-49884480286</v>
      </c>
      <c r="H60" s="24">
        <v>51412634257</v>
      </c>
      <c r="I60" s="33">
        <f t="shared" si="0"/>
        <v>-4362379701</v>
      </c>
      <c r="J60" s="24">
        <v>17525671</v>
      </c>
      <c r="K60" s="24"/>
      <c r="L60" s="24">
        <v>45522100585</v>
      </c>
      <c r="M60" s="24"/>
      <c r="N60" s="24">
        <v>-51061192712</v>
      </c>
      <c r="O60" s="24"/>
      <c r="P60" s="24">
        <f t="shared" si="1"/>
        <v>-5539092127</v>
      </c>
      <c r="R60" s="31">
        <v>3272580231</v>
      </c>
      <c r="S60" s="32">
        <f t="shared" si="2"/>
        <v>8811672358</v>
      </c>
    </row>
    <row r="61" spans="1:19">
      <c r="A61" s="285" t="s">
        <v>354</v>
      </c>
      <c r="B61" s="229"/>
      <c r="C61" s="24">
        <v>18981868</v>
      </c>
      <c r="D61" s="24"/>
      <c r="E61" s="24">
        <v>25284360689</v>
      </c>
      <c r="F61" s="24"/>
      <c r="G61" s="24">
        <v>-29566718195</v>
      </c>
      <c r="H61" s="24">
        <v>9497128005</v>
      </c>
      <c r="I61" s="33">
        <f t="shared" si="0"/>
        <v>-4282357506</v>
      </c>
      <c r="J61" s="24">
        <v>18981868</v>
      </c>
      <c r="K61" s="24"/>
      <c r="L61" s="24">
        <v>25284360689</v>
      </c>
      <c r="M61" s="24"/>
      <c r="N61" s="24">
        <v>-31135786679</v>
      </c>
      <c r="O61" s="24"/>
      <c r="P61" s="24">
        <f t="shared" si="1"/>
        <v>-5851425990</v>
      </c>
      <c r="R61" s="31">
        <v>2977818598</v>
      </c>
      <c r="S61" s="32">
        <f t="shared" si="2"/>
        <v>8829244588</v>
      </c>
    </row>
    <row r="62" spans="1:19">
      <c r="A62" s="285" t="s">
        <v>149</v>
      </c>
      <c r="B62" s="229"/>
      <c r="C62" s="24">
        <v>12994578</v>
      </c>
      <c r="D62" s="24"/>
      <c r="E62" s="24">
        <v>65839275554</v>
      </c>
      <c r="F62" s="24"/>
      <c r="G62" s="24">
        <v>-54834368784</v>
      </c>
      <c r="H62" s="24">
        <v>77645062978</v>
      </c>
      <c r="I62" s="33">
        <f t="shared" si="0"/>
        <v>11004906770</v>
      </c>
      <c r="J62" s="24">
        <v>12994578</v>
      </c>
      <c r="K62" s="24"/>
      <c r="L62" s="24">
        <v>65839275554</v>
      </c>
      <c r="M62" s="24"/>
      <c r="N62" s="24">
        <v>-52588570775</v>
      </c>
      <c r="O62" s="24"/>
      <c r="P62" s="24">
        <f t="shared" si="1"/>
        <v>13250704779</v>
      </c>
      <c r="R62" s="31">
        <v>4041156489</v>
      </c>
      <c r="S62" s="32">
        <f t="shared" si="2"/>
        <v>-9209548290</v>
      </c>
    </row>
    <row r="63" spans="1:19">
      <c r="A63" s="285" t="s">
        <v>385</v>
      </c>
      <c r="B63" s="229"/>
      <c r="C63" s="24">
        <v>14055798</v>
      </c>
      <c r="D63" s="24"/>
      <c r="E63" s="24">
        <v>89561584078</v>
      </c>
      <c r="F63" s="24"/>
      <c r="G63" s="24">
        <v>-95508646195</v>
      </c>
      <c r="H63" s="24">
        <v>19282897934</v>
      </c>
      <c r="I63" s="33">
        <f t="shared" si="0"/>
        <v>-5947062117</v>
      </c>
      <c r="J63" s="24">
        <v>14055798</v>
      </c>
      <c r="K63" s="24"/>
      <c r="L63" s="24">
        <v>89561584078</v>
      </c>
      <c r="M63" s="24"/>
      <c r="N63" s="24">
        <v>-95508646195</v>
      </c>
      <c r="O63" s="24"/>
      <c r="P63" s="24">
        <f t="shared" si="1"/>
        <v>-5947062117</v>
      </c>
      <c r="R63" s="31">
        <v>165383073</v>
      </c>
      <c r="S63" s="32">
        <f t="shared" si="2"/>
        <v>6112445190</v>
      </c>
    </row>
    <row r="64" spans="1:19">
      <c r="A64" s="285" t="s">
        <v>299</v>
      </c>
      <c r="B64" s="229"/>
      <c r="C64" s="24">
        <v>8018811</v>
      </c>
      <c r="D64" s="24"/>
      <c r="E64" s="24">
        <v>29022771734</v>
      </c>
      <c r="F64" s="24"/>
      <c r="G64" s="24">
        <v>-34021443214</v>
      </c>
      <c r="H64" s="24">
        <v>33530252203</v>
      </c>
      <c r="I64" s="33">
        <f t="shared" si="0"/>
        <v>-4998671480</v>
      </c>
      <c r="J64" s="24">
        <v>8018811</v>
      </c>
      <c r="K64" s="24"/>
      <c r="L64" s="24">
        <v>29022771734</v>
      </c>
      <c r="M64" s="24"/>
      <c r="N64" s="24">
        <v>-33040901274</v>
      </c>
      <c r="O64" s="24"/>
      <c r="P64" s="24">
        <f t="shared" si="1"/>
        <v>-4018129540</v>
      </c>
      <c r="R64" s="31">
        <v>8963424266</v>
      </c>
      <c r="S64" s="32">
        <f t="shared" si="2"/>
        <v>12981553806</v>
      </c>
    </row>
    <row r="65" spans="1:19">
      <c r="A65" s="285" t="s">
        <v>92</v>
      </c>
      <c r="B65" s="229"/>
      <c r="C65" s="24">
        <v>12054117</v>
      </c>
      <c r="D65" s="24"/>
      <c r="E65" s="24">
        <v>98854758787</v>
      </c>
      <c r="F65" s="24"/>
      <c r="G65" s="24">
        <v>-105935390717</v>
      </c>
      <c r="H65" s="24">
        <v>146865346630</v>
      </c>
      <c r="I65" s="33">
        <f t="shared" si="0"/>
        <v>-7080631930</v>
      </c>
      <c r="J65" s="24">
        <v>12054117</v>
      </c>
      <c r="K65" s="24"/>
      <c r="L65" s="24">
        <v>98854758787</v>
      </c>
      <c r="M65" s="24"/>
      <c r="N65" s="24">
        <v>-131350051966</v>
      </c>
      <c r="O65" s="24"/>
      <c r="P65" s="24">
        <f t="shared" si="1"/>
        <v>-32495293179</v>
      </c>
      <c r="R65" s="31">
        <v>3426454958</v>
      </c>
      <c r="S65" s="32">
        <f t="shared" si="2"/>
        <v>35921748137</v>
      </c>
    </row>
    <row r="66" spans="1:19">
      <c r="A66" s="285" t="s">
        <v>300</v>
      </c>
      <c r="B66" s="229"/>
      <c r="C66" s="24">
        <v>1874749</v>
      </c>
      <c r="D66" s="24"/>
      <c r="E66" s="24">
        <v>41185432784</v>
      </c>
      <c r="F66" s="24"/>
      <c r="G66" s="24">
        <v>-39164735345</v>
      </c>
      <c r="H66" s="24">
        <v>70975849666</v>
      </c>
      <c r="I66" s="33">
        <f t="shared" si="0"/>
        <v>2020697439</v>
      </c>
      <c r="J66" s="24">
        <v>1874749</v>
      </c>
      <c r="K66" s="24"/>
      <c r="L66" s="24">
        <v>41185432784</v>
      </c>
      <c r="M66" s="24"/>
      <c r="N66" s="24">
        <v>-36795300297</v>
      </c>
      <c r="O66" s="24"/>
      <c r="P66" s="24">
        <f t="shared" si="1"/>
        <v>4390132487</v>
      </c>
      <c r="R66" s="31">
        <v>16818060606</v>
      </c>
      <c r="S66" s="32">
        <f t="shared" si="2"/>
        <v>12427928119</v>
      </c>
    </row>
    <row r="67" spans="1:19">
      <c r="A67" s="285" t="s">
        <v>274</v>
      </c>
      <c r="B67" s="229"/>
      <c r="C67" s="24">
        <v>16660864</v>
      </c>
      <c r="D67" s="24"/>
      <c r="E67" s="24">
        <v>58131678831</v>
      </c>
      <c r="F67" s="24"/>
      <c r="G67" s="24">
        <v>-61414205960</v>
      </c>
      <c r="H67" s="24">
        <v>38884287452</v>
      </c>
      <c r="I67" s="33">
        <f t="shared" si="0"/>
        <v>-3282527129</v>
      </c>
      <c r="J67" s="24">
        <v>16660864</v>
      </c>
      <c r="K67" s="24"/>
      <c r="L67" s="24">
        <v>58131678831</v>
      </c>
      <c r="M67" s="24"/>
      <c r="N67" s="24">
        <v>-72859410258</v>
      </c>
      <c r="O67" s="24"/>
      <c r="P67" s="24">
        <f t="shared" si="1"/>
        <v>-14727731427</v>
      </c>
      <c r="R67" s="31">
        <v>3008442265</v>
      </c>
      <c r="S67" s="32">
        <f t="shared" si="2"/>
        <v>17736173692</v>
      </c>
    </row>
    <row r="68" spans="1:19">
      <c r="A68" s="285" t="s">
        <v>203</v>
      </c>
      <c r="B68" s="229"/>
      <c r="C68" s="24">
        <v>7895943</v>
      </c>
      <c r="D68" s="24"/>
      <c r="E68" s="24">
        <v>143165069419</v>
      </c>
      <c r="F68" s="24"/>
      <c r="G68" s="24">
        <v>-154624554145</v>
      </c>
      <c r="H68" s="24">
        <v>3713245881</v>
      </c>
      <c r="I68" s="33">
        <f t="shared" si="0"/>
        <v>-11459484726</v>
      </c>
      <c r="J68" s="24">
        <v>7895943</v>
      </c>
      <c r="K68" s="24"/>
      <c r="L68" s="24">
        <v>143165069419</v>
      </c>
      <c r="M68" s="24"/>
      <c r="N68" s="24">
        <v>-165805874651</v>
      </c>
      <c r="O68" s="24"/>
      <c r="P68" s="24">
        <f t="shared" si="1"/>
        <v>-22640805232</v>
      </c>
      <c r="R68" s="31">
        <v>1555348613</v>
      </c>
      <c r="S68" s="32">
        <f t="shared" si="2"/>
        <v>24196153845</v>
      </c>
    </row>
    <row r="69" spans="1:19">
      <c r="A69" s="285" t="s">
        <v>212</v>
      </c>
      <c r="B69" s="229"/>
      <c r="C69" s="24">
        <v>38471796</v>
      </c>
      <c r="D69" s="24"/>
      <c r="E69" s="24">
        <v>79659937402</v>
      </c>
      <c r="F69" s="24"/>
      <c r="G69" s="24">
        <v>-83495571409</v>
      </c>
      <c r="H69" s="24">
        <v>27311869969</v>
      </c>
      <c r="I69" s="33">
        <f t="shared" si="0"/>
        <v>-3835634007</v>
      </c>
      <c r="J69" s="24">
        <v>38471796</v>
      </c>
      <c r="K69" s="24"/>
      <c r="L69" s="24">
        <v>79659937402</v>
      </c>
      <c r="M69" s="24"/>
      <c r="N69" s="24">
        <v>-93052038949</v>
      </c>
      <c r="O69" s="24"/>
      <c r="P69" s="24">
        <f t="shared" si="1"/>
        <v>-13392101547</v>
      </c>
      <c r="R69" s="31">
        <v>-664858821</v>
      </c>
      <c r="S69" s="32">
        <f t="shared" si="2"/>
        <v>12727242726</v>
      </c>
    </row>
    <row r="70" spans="1:19">
      <c r="A70" s="285" t="s">
        <v>254</v>
      </c>
      <c r="B70" s="229"/>
      <c r="C70" s="24">
        <v>4107970</v>
      </c>
      <c r="D70" s="24"/>
      <c r="E70" s="24">
        <v>39161029483</v>
      </c>
      <c r="F70" s="24"/>
      <c r="G70" s="24">
        <v>-51509547189</v>
      </c>
      <c r="H70" s="24">
        <v>84771246136</v>
      </c>
      <c r="I70" s="33">
        <f t="shared" si="0"/>
        <v>-12348517706</v>
      </c>
      <c r="J70" s="24">
        <v>4107970</v>
      </c>
      <c r="K70" s="24"/>
      <c r="L70" s="24">
        <v>39161029483</v>
      </c>
      <c r="M70" s="24"/>
      <c r="N70" s="24">
        <v>-59214365767</v>
      </c>
      <c r="O70" s="24"/>
      <c r="P70" s="24">
        <f t="shared" si="1"/>
        <v>-20053336284</v>
      </c>
      <c r="R70" s="31">
        <v>7679208860</v>
      </c>
      <c r="S70" s="32">
        <f t="shared" si="2"/>
        <v>27732545144</v>
      </c>
    </row>
    <row r="71" spans="1:19">
      <c r="A71" s="285" t="s">
        <v>125</v>
      </c>
      <c r="B71" s="229"/>
      <c r="C71" s="24">
        <v>697495</v>
      </c>
      <c r="D71" s="24"/>
      <c r="E71" s="24">
        <v>4076868042</v>
      </c>
      <c r="F71" s="24"/>
      <c r="G71" s="24">
        <v>-4021468850</v>
      </c>
      <c r="H71" s="24">
        <v>38460645193</v>
      </c>
      <c r="I71" s="33">
        <f t="shared" si="0"/>
        <v>55399192</v>
      </c>
      <c r="J71" s="24">
        <v>697495</v>
      </c>
      <c r="K71" s="24"/>
      <c r="L71" s="24">
        <v>4076868042</v>
      </c>
      <c r="M71" s="24"/>
      <c r="N71" s="24">
        <v>-4188223552</v>
      </c>
      <c r="O71" s="24"/>
      <c r="P71" s="24">
        <f t="shared" si="1"/>
        <v>-111355510</v>
      </c>
      <c r="R71" s="31">
        <v>4268563126</v>
      </c>
      <c r="S71" s="32">
        <f t="shared" si="2"/>
        <v>4379918636</v>
      </c>
    </row>
    <row r="72" spans="1:19">
      <c r="A72" s="285" t="s">
        <v>255</v>
      </c>
      <c r="B72" s="229"/>
      <c r="C72" s="24">
        <v>14453249</v>
      </c>
      <c r="D72" s="24"/>
      <c r="E72" s="24">
        <v>39754186754</v>
      </c>
      <c r="F72" s="24"/>
      <c r="G72" s="24">
        <v>-39216559328</v>
      </c>
      <c r="H72" s="24">
        <v>-784621461</v>
      </c>
      <c r="I72" s="33">
        <f t="shared" ref="I72:I106" si="3">E72+G72</f>
        <v>537627426</v>
      </c>
      <c r="J72" s="24">
        <v>14453249</v>
      </c>
      <c r="K72" s="24"/>
      <c r="L72" s="24">
        <v>39754186754</v>
      </c>
      <c r="M72" s="24"/>
      <c r="N72" s="24">
        <v>-45201710376</v>
      </c>
      <c r="O72" s="24"/>
      <c r="P72" s="24">
        <f t="shared" ref="P72:P135" si="4">L72+N72</f>
        <v>-5447523622</v>
      </c>
      <c r="R72" s="31">
        <v>1626754759</v>
      </c>
      <c r="S72" s="32">
        <f>R72-P73</f>
        <v>17257819214</v>
      </c>
    </row>
    <row r="73" spans="1:19">
      <c r="A73" s="285" t="s">
        <v>101</v>
      </c>
      <c r="B73" s="229"/>
      <c r="C73" s="24">
        <v>41483393</v>
      </c>
      <c r="D73" s="24"/>
      <c r="E73" s="24">
        <v>217729072769</v>
      </c>
      <c r="F73" s="24"/>
      <c r="G73" s="24">
        <v>-221313697021</v>
      </c>
      <c r="H73" s="24">
        <v>16685039400</v>
      </c>
      <c r="I73" s="33">
        <f t="shared" si="3"/>
        <v>-3584624252</v>
      </c>
      <c r="J73" s="24">
        <v>41483393</v>
      </c>
      <c r="K73" s="24"/>
      <c r="L73" s="24">
        <v>217729072769</v>
      </c>
      <c r="M73" s="24"/>
      <c r="N73" s="24">
        <v>-233360137224</v>
      </c>
      <c r="O73" s="24"/>
      <c r="P73" s="24">
        <f t="shared" si="4"/>
        <v>-15631064455</v>
      </c>
      <c r="R73" s="31">
        <v>3890190585</v>
      </c>
      <c r="S73" s="32">
        <f>R73-P74</f>
        <v>8190032357</v>
      </c>
    </row>
    <row r="74" spans="1:19">
      <c r="A74" s="285" t="s">
        <v>237</v>
      </c>
      <c r="B74" s="229"/>
      <c r="C74" s="24">
        <v>11026831</v>
      </c>
      <c r="D74" s="24"/>
      <c r="E74" s="24">
        <v>38506770626</v>
      </c>
      <c r="F74" s="24"/>
      <c r="G74" s="24">
        <v>-42716628699</v>
      </c>
      <c r="H74" s="24">
        <v>33126587001</v>
      </c>
      <c r="I74" s="33">
        <f t="shared" si="3"/>
        <v>-4209858073</v>
      </c>
      <c r="J74" s="24">
        <v>11026831</v>
      </c>
      <c r="K74" s="24"/>
      <c r="L74" s="24">
        <v>38506770626</v>
      </c>
      <c r="M74" s="24"/>
      <c r="N74" s="24">
        <v>-42806612398</v>
      </c>
      <c r="O74" s="24"/>
      <c r="P74" s="24">
        <f t="shared" si="4"/>
        <v>-4299841772</v>
      </c>
      <c r="R74" s="31">
        <v>10328055444</v>
      </c>
      <c r="S74" s="32" t="e">
        <f>R74-#REF!</f>
        <v>#REF!</v>
      </c>
    </row>
    <row r="75" spans="1:19">
      <c r="A75" s="285" t="s">
        <v>127</v>
      </c>
      <c r="B75" s="229"/>
      <c r="C75" s="24">
        <v>1493700</v>
      </c>
      <c r="D75" s="24"/>
      <c r="E75" s="24">
        <v>23756999761</v>
      </c>
      <c r="F75" s="24"/>
      <c r="G75" s="24">
        <v>-24073423692</v>
      </c>
      <c r="H75" s="24">
        <v>-127471206</v>
      </c>
      <c r="I75" s="33">
        <f t="shared" si="3"/>
        <v>-316423931</v>
      </c>
      <c r="J75" s="24">
        <v>1493700</v>
      </c>
      <c r="K75" s="24"/>
      <c r="L75" s="24">
        <v>23756999761</v>
      </c>
      <c r="M75" s="24"/>
      <c r="N75" s="24">
        <v>-24265818596</v>
      </c>
      <c r="O75" s="24"/>
      <c r="P75" s="24">
        <f t="shared" si="4"/>
        <v>-508818835</v>
      </c>
      <c r="R75" s="31">
        <v>3835572759</v>
      </c>
      <c r="S75" s="32">
        <f t="shared" ref="S75:S101" si="5">R75-P77</f>
        <v>7359293137</v>
      </c>
    </row>
    <row r="76" spans="1:19">
      <c r="A76" s="285" t="s">
        <v>141</v>
      </c>
      <c r="B76" s="229"/>
      <c r="C76" s="24">
        <v>7323630</v>
      </c>
      <c r="D76" s="24"/>
      <c r="E76" s="24">
        <v>39457894859</v>
      </c>
      <c r="F76" s="24"/>
      <c r="G76" s="24">
        <v>-42449372139</v>
      </c>
      <c r="H76" s="24">
        <v>1628708778</v>
      </c>
      <c r="I76" s="33">
        <f t="shared" si="3"/>
        <v>-2991477280</v>
      </c>
      <c r="J76" s="24">
        <v>7323630</v>
      </c>
      <c r="K76" s="24"/>
      <c r="L76" s="24">
        <v>39457894859</v>
      </c>
      <c r="M76" s="24"/>
      <c r="N76" s="24">
        <v>-47953578463</v>
      </c>
      <c r="O76" s="24"/>
      <c r="P76" s="24">
        <f t="shared" si="4"/>
        <v>-8495683604</v>
      </c>
      <c r="R76" s="31">
        <v>-1123050833</v>
      </c>
      <c r="S76" s="32">
        <f t="shared" si="5"/>
        <v>3162691290</v>
      </c>
    </row>
    <row r="77" spans="1:19">
      <c r="A77" s="285" t="s">
        <v>339</v>
      </c>
      <c r="B77" s="229"/>
      <c r="C77" s="24">
        <v>3922869</v>
      </c>
      <c r="D77" s="24"/>
      <c r="E77" s="24">
        <v>32873020448</v>
      </c>
      <c r="F77" s="24"/>
      <c r="G77" s="24">
        <v>-35696711570</v>
      </c>
      <c r="H77" s="24">
        <v>16247186233</v>
      </c>
      <c r="I77" s="33">
        <f t="shared" si="3"/>
        <v>-2823691122</v>
      </c>
      <c r="J77" s="24">
        <v>3922869</v>
      </c>
      <c r="K77" s="24"/>
      <c r="L77" s="24">
        <v>32873020448</v>
      </c>
      <c r="M77" s="24"/>
      <c r="N77" s="24">
        <v>-36396740826</v>
      </c>
      <c r="O77" s="24"/>
      <c r="P77" s="24">
        <f t="shared" si="4"/>
        <v>-3523720378</v>
      </c>
      <c r="R77" s="31">
        <v>2167757541</v>
      </c>
      <c r="S77" s="32">
        <f t="shared" si="5"/>
        <v>-5841926291</v>
      </c>
    </row>
    <row r="78" spans="1:19">
      <c r="A78" s="285" t="s">
        <v>340</v>
      </c>
      <c r="B78" s="229"/>
      <c r="C78" s="24">
        <v>11699476</v>
      </c>
      <c r="D78" s="24"/>
      <c r="E78" s="24">
        <v>25329844053</v>
      </c>
      <c r="F78" s="24"/>
      <c r="G78" s="24">
        <v>-27903573963</v>
      </c>
      <c r="H78" s="24">
        <v>76223089078</v>
      </c>
      <c r="I78" s="33">
        <f t="shared" si="3"/>
        <v>-2573729910</v>
      </c>
      <c r="J78" s="24">
        <v>11699476</v>
      </c>
      <c r="K78" s="24"/>
      <c r="L78" s="24">
        <v>25329844053</v>
      </c>
      <c r="M78" s="24"/>
      <c r="N78" s="24">
        <v>-29615586176</v>
      </c>
      <c r="O78" s="24"/>
      <c r="P78" s="24">
        <f t="shared" si="4"/>
        <v>-4285742123</v>
      </c>
      <c r="R78" s="31">
        <v>11255833529</v>
      </c>
      <c r="S78" s="32">
        <f t="shared" si="5"/>
        <v>25922693849</v>
      </c>
    </row>
    <row r="79" spans="1:19">
      <c r="A79" s="285" t="s">
        <v>176</v>
      </c>
      <c r="B79" s="229"/>
      <c r="C79" s="24">
        <v>3897373</v>
      </c>
      <c r="D79" s="24"/>
      <c r="E79" s="24">
        <v>116651669121</v>
      </c>
      <c r="F79" s="24"/>
      <c r="G79" s="24">
        <v>-112766497410</v>
      </c>
      <c r="H79" s="24">
        <v>38101928744</v>
      </c>
      <c r="I79" s="33">
        <f t="shared" si="3"/>
        <v>3885171711</v>
      </c>
      <c r="J79" s="24">
        <v>3897373</v>
      </c>
      <c r="K79" s="24"/>
      <c r="L79" s="24">
        <v>116651669121</v>
      </c>
      <c r="M79" s="24"/>
      <c r="N79" s="24">
        <v>-108641985289</v>
      </c>
      <c r="O79" s="24"/>
      <c r="P79" s="24">
        <f t="shared" si="4"/>
        <v>8009683832</v>
      </c>
      <c r="R79" s="31">
        <v>1720746978</v>
      </c>
      <c r="S79" s="32">
        <f t="shared" si="5"/>
        <v>4753863565</v>
      </c>
    </row>
    <row r="80" spans="1:19">
      <c r="A80" s="285" t="s">
        <v>123</v>
      </c>
      <c r="B80" s="229"/>
      <c r="C80" s="24">
        <v>11967650</v>
      </c>
      <c r="D80" s="24"/>
      <c r="E80" s="24">
        <v>52344346927</v>
      </c>
      <c r="F80" s="24"/>
      <c r="G80" s="24">
        <v>-52201393248</v>
      </c>
      <c r="H80" s="24">
        <v>34118692692</v>
      </c>
      <c r="I80" s="33">
        <f t="shared" si="3"/>
        <v>142953679</v>
      </c>
      <c r="J80" s="24">
        <v>11967650</v>
      </c>
      <c r="K80" s="24"/>
      <c r="L80" s="24">
        <v>52344346927</v>
      </c>
      <c r="M80" s="24"/>
      <c r="N80" s="24">
        <v>-67011207247</v>
      </c>
      <c r="O80" s="24"/>
      <c r="P80" s="24">
        <f t="shared" si="4"/>
        <v>-14666860320</v>
      </c>
      <c r="R80" s="31">
        <v>4543824669</v>
      </c>
      <c r="S80" s="32">
        <f t="shared" si="5"/>
        <v>9600018395</v>
      </c>
    </row>
    <row r="81" spans="1:19">
      <c r="A81" s="285" t="s">
        <v>168</v>
      </c>
      <c r="B81" s="229"/>
      <c r="C81" s="24">
        <v>2676346</v>
      </c>
      <c r="D81" s="24"/>
      <c r="E81" s="24">
        <v>43364874385</v>
      </c>
      <c r="F81" s="24"/>
      <c r="G81" s="24">
        <v>-44901493797</v>
      </c>
      <c r="H81" s="24">
        <v>18614345747</v>
      </c>
      <c r="I81" s="33">
        <f t="shared" si="3"/>
        <v>-1536619412</v>
      </c>
      <c r="J81" s="24">
        <v>2676346</v>
      </c>
      <c r="K81" s="24"/>
      <c r="L81" s="24">
        <v>43364874385</v>
      </c>
      <c r="M81" s="24"/>
      <c r="N81" s="24">
        <v>-46397990972</v>
      </c>
      <c r="O81" s="24"/>
      <c r="P81" s="24">
        <f t="shared" si="4"/>
        <v>-3033116587</v>
      </c>
      <c r="R81" s="31">
        <v>0</v>
      </c>
      <c r="S81" s="32">
        <f t="shared" si="5"/>
        <v>-4939848679</v>
      </c>
    </row>
    <row r="82" spans="1:19">
      <c r="A82" s="285" t="s">
        <v>275</v>
      </c>
      <c r="B82" s="229"/>
      <c r="C82" s="24">
        <v>2025508</v>
      </c>
      <c r="D82" s="24"/>
      <c r="E82" s="24">
        <v>25792374277</v>
      </c>
      <c r="F82" s="24"/>
      <c r="G82" s="24">
        <v>-28032053097</v>
      </c>
      <c r="H82" s="24">
        <v>53129459574</v>
      </c>
      <c r="I82" s="33">
        <f t="shared" si="3"/>
        <v>-2239678820</v>
      </c>
      <c r="J82" s="24">
        <v>2025508</v>
      </c>
      <c r="K82" s="24"/>
      <c r="L82" s="24">
        <v>25792374277</v>
      </c>
      <c r="M82" s="24"/>
      <c r="N82" s="24">
        <v>-30848568003</v>
      </c>
      <c r="O82" s="24"/>
      <c r="P82" s="24">
        <f t="shared" si="4"/>
        <v>-5056193726</v>
      </c>
      <c r="R82" s="31">
        <v>2059015514</v>
      </c>
      <c r="S82" s="32">
        <f t="shared" si="5"/>
        <v>841779116</v>
      </c>
    </row>
    <row r="83" spans="1:19">
      <c r="A83" s="285" t="s">
        <v>171</v>
      </c>
      <c r="B83" s="229"/>
      <c r="C83" s="24">
        <v>3555014</v>
      </c>
      <c r="D83" s="24"/>
      <c r="E83" s="24">
        <v>50887608002</v>
      </c>
      <c r="F83" s="24"/>
      <c r="G83" s="24">
        <v>-56153061885</v>
      </c>
      <c r="H83" s="24">
        <v>22199580581</v>
      </c>
      <c r="I83" s="33">
        <f t="shared" si="3"/>
        <v>-5265453883</v>
      </c>
      <c r="J83" s="24">
        <v>3555014</v>
      </c>
      <c r="K83" s="24"/>
      <c r="L83" s="24">
        <v>50887608002</v>
      </c>
      <c r="M83" s="24"/>
      <c r="N83" s="24">
        <v>-45947759323</v>
      </c>
      <c r="O83" s="24"/>
      <c r="P83" s="24">
        <f t="shared" si="4"/>
        <v>4939848679</v>
      </c>
      <c r="R83" s="31">
        <v>4317789098</v>
      </c>
      <c r="S83" s="32">
        <f t="shared" si="5"/>
        <v>6471395035</v>
      </c>
    </row>
    <row r="84" spans="1:19">
      <c r="A84" s="285" t="s">
        <v>138</v>
      </c>
      <c r="B84" s="229"/>
      <c r="C84" s="1">
        <v>1684410</v>
      </c>
      <c r="D84" s="24"/>
      <c r="E84" s="24">
        <v>53982261401</v>
      </c>
      <c r="F84" s="24"/>
      <c r="G84" s="24">
        <v>-54262497957</v>
      </c>
      <c r="H84" s="24">
        <v>32957632170</v>
      </c>
      <c r="I84" s="33">
        <f t="shared" si="3"/>
        <v>-280236556</v>
      </c>
      <c r="J84" s="24">
        <v>1684410</v>
      </c>
      <c r="K84" s="24"/>
      <c r="L84" s="24">
        <v>53982261401</v>
      </c>
      <c r="M84" s="24"/>
      <c r="N84" s="24">
        <v>-52765025003</v>
      </c>
      <c r="O84" s="24"/>
      <c r="P84" s="24">
        <f t="shared" si="4"/>
        <v>1217236398</v>
      </c>
      <c r="R84" s="31">
        <v>-3541670173</v>
      </c>
      <c r="S84" s="32">
        <f t="shared" si="5"/>
        <v>-3456765295</v>
      </c>
    </row>
    <row r="85" spans="1:19">
      <c r="A85" s="285" t="s">
        <v>283</v>
      </c>
      <c r="B85" s="229"/>
      <c r="C85" s="24">
        <v>10657166</v>
      </c>
      <c r="D85" s="24"/>
      <c r="E85" s="24">
        <v>33158455854</v>
      </c>
      <c r="F85" s="24"/>
      <c r="G85" s="24">
        <v>-37462742850</v>
      </c>
      <c r="H85" s="24">
        <v>-474518250</v>
      </c>
      <c r="I85" s="33">
        <f t="shared" si="3"/>
        <v>-4304286996</v>
      </c>
      <c r="J85" s="24">
        <v>10657166</v>
      </c>
      <c r="K85" s="24"/>
      <c r="L85" s="24">
        <v>33158455854</v>
      </c>
      <c r="M85" s="24"/>
      <c r="N85" s="24">
        <v>-35312061791</v>
      </c>
      <c r="O85" s="24"/>
      <c r="P85" s="24">
        <f t="shared" si="4"/>
        <v>-2153605937</v>
      </c>
      <c r="R85" s="31">
        <v>12328992431</v>
      </c>
      <c r="S85" s="32">
        <f t="shared" si="5"/>
        <v>12732404514</v>
      </c>
    </row>
    <row r="86" spans="1:19">
      <c r="A86" s="285" t="s">
        <v>284</v>
      </c>
      <c r="B86" s="229"/>
      <c r="C86" s="24">
        <v>1332</v>
      </c>
      <c r="D86" s="24"/>
      <c r="E86" s="24">
        <v>24098160</v>
      </c>
      <c r="F86" s="24"/>
      <c r="G86" s="24">
        <v>-24098160</v>
      </c>
      <c r="H86" s="24">
        <v>-8908157064</v>
      </c>
      <c r="I86" s="33">
        <f t="shared" si="3"/>
        <v>0</v>
      </c>
      <c r="J86" s="24">
        <v>1332</v>
      </c>
      <c r="K86" s="24"/>
      <c r="L86" s="24">
        <v>24098160</v>
      </c>
      <c r="M86" s="24"/>
      <c r="N86" s="24">
        <v>-109003038</v>
      </c>
      <c r="O86" s="24"/>
      <c r="P86" s="24">
        <f t="shared" si="4"/>
        <v>-84904878</v>
      </c>
      <c r="R86" s="31">
        <v>2358797745</v>
      </c>
      <c r="S86" s="32">
        <f t="shared" si="5"/>
        <v>2241673672</v>
      </c>
    </row>
    <row r="87" spans="1:19">
      <c r="A87" s="285" t="s">
        <v>159</v>
      </c>
      <c r="B87" s="229"/>
      <c r="C87" s="1">
        <v>128656</v>
      </c>
      <c r="D87" s="24"/>
      <c r="E87" s="24">
        <v>2397946816</v>
      </c>
      <c r="F87" s="24"/>
      <c r="G87" s="24">
        <v>-2429987869</v>
      </c>
      <c r="H87" s="24">
        <v>75227766970</v>
      </c>
      <c r="I87" s="33">
        <f t="shared" si="3"/>
        <v>-32041053</v>
      </c>
      <c r="J87" s="24">
        <v>128656</v>
      </c>
      <c r="K87" s="24"/>
      <c r="L87" s="24">
        <v>2397946816</v>
      </c>
      <c r="M87" s="24"/>
      <c r="N87" s="24">
        <v>-2801358899</v>
      </c>
      <c r="O87" s="24"/>
      <c r="P87" s="24">
        <f t="shared" si="4"/>
        <v>-403412083</v>
      </c>
      <c r="R87" s="31">
        <v>7256508245</v>
      </c>
      <c r="S87" s="32">
        <f t="shared" si="5"/>
        <v>1964709278</v>
      </c>
    </row>
    <row r="88" spans="1:19">
      <c r="A88" s="285" t="s">
        <v>303</v>
      </c>
      <c r="B88" s="229"/>
      <c r="C88" s="24">
        <v>2277629</v>
      </c>
      <c r="D88" s="24"/>
      <c r="E88" s="24">
        <v>117392398025</v>
      </c>
      <c r="F88" s="24"/>
      <c r="G88" s="24">
        <v>-120573816285</v>
      </c>
      <c r="H88" s="24">
        <v>11397130955</v>
      </c>
      <c r="I88" s="33">
        <f t="shared" si="3"/>
        <v>-3181418260</v>
      </c>
      <c r="J88" s="24">
        <v>2277629</v>
      </c>
      <c r="K88" s="24"/>
      <c r="L88" s="24">
        <v>117392398025</v>
      </c>
      <c r="M88" s="24"/>
      <c r="N88" s="24">
        <v>-117275273952</v>
      </c>
      <c r="O88" s="24"/>
      <c r="P88" s="24">
        <f t="shared" si="4"/>
        <v>117124073</v>
      </c>
      <c r="R88" s="31">
        <v>747433411</v>
      </c>
      <c r="S88" s="32">
        <f t="shared" si="5"/>
        <v>747433411</v>
      </c>
    </row>
    <row r="89" spans="1:19">
      <c r="A89" s="285" t="s">
        <v>256</v>
      </c>
      <c r="B89" s="229"/>
      <c r="C89" s="24">
        <v>8699319</v>
      </c>
      <c r="D89" s="24"/>
      <c r="E89" s="24">
        <v>53701335506</v>
      </c>
      <c r="F89" s="24"/>
      <c r="G89" s="24">
        <v>-48409536539</v>
      </c>
      <c r="H89" s="24">
        <v>17534944999</v>
      </c>
      <c r="I89" s="33">
        <f t="shared" si="3"/>
        <v>5291798967</v>
      </c>
      <c r="J89" s="24">
        <v>8699319</v>
      </c>
      <c r="K89" s="24"/>
      <c r="L89" s="24">
        <v>53701335506</v>
      </c>
      <c r="M89" s="24"/>
      <c r="N89" s="24">
        <v>-48409536539</v>
      </c>
      <c r="O89" s="24"/>
      <c r="P89" s="24">
        <f t="shared" si="4"/>
        <v>5291798967</v>
      </c>
      <c r="R89" s="31">
        <v>18961877493</v>
      </c>
      <c r="S89" s="32">
        <f t="shared" si="5"/>
        <v>19240947101</v>
      </c>
    </row>
    <row r="90" spans="1:19">
      <c r="A90" s="285" t="s">
        <v>304</v>
      </c>
      <c r="B90" s="229"/>
      <c r="C90" s="24">
        <v>0</v>
      </c>
      <c r="D90" s="24"/>
      <c r="E90" s="24">
        <v>0</v>
      </c>
      <c r="F90" s="24"/>
      <c r="G90" s="24">
        <v>2235810778</v>
      </c>
      <c r="H90" s="24">
        <v>66200943424</v>
      </c>
      <c r="I90" s="33">
        <f t="shared" si="3"/>
        <v>2235810778</v>
      </c>
      <c r="J90" s="24">
        <v>0</v>
      </c>
      <c r="K90" s="24"/>
      <c r="L90" s="24">
        <v>0</v>
      </c>
      <c r="M90" s="24"/>
      <c r="N90" s="24">
        <v>0</v>
      </c>
      <c r="O90" s="24"/>
      <c r="P90" s="24">
        <f t="shared" si="4"/>
        <v>0</v>
      </c>
      <c r="R90" s="31">
        <v>16194105727</v>
      </c>
      <c r="S90" s="32">
        <f t="shared" si="5"/>
        <v>1145234898</v>
      </c>
    </row>
    <row r="91" spans="1:19">
      <c r="A91" s="285" t="s">
        <v>130</v>
      </c>
      <c r="B91" s="229"/>
      <c r="C91" s="24">
        <v>1569880</v>
      </c>
      <c r="D91" s="24"/>
      <c r="E91" s="24">
        <v>17228352925</v>
      </c>
      <c r="F91" s="24"/>
      <c r="G91" s="24">
        <v>-17193680296</v>
      </c>
      <c r="H91" s="24">
        <v>17907796931</v>
      </c>
      <c r="I91" s="33">
        <f t="shared" si="3"/>
        <v>34672629</v>
      </c>
      <c r="J91" s="24">
        <v>1569880</v>
      </c>
      <c r="K91" s="24"/>
      <c r="L91" s="24">
        <v>17228352925</v>
      </c>
      <c r="M91" s="24"/>
      <c r="N91" s="24">
        <v>-17507422533</v>
      </c>
      <c r="O91" s="24"/>
      <c r="P91" s="24">
        <f t="shared" si="4"/>
        <v>-279069608</v>
      </c>
      <c r="R91" s="31">
        <v>19187645573</v>
      </c>
      <c r="S91" s="32">
        <f t="shared" si="5"/>
        <v>20272205924</v>
      </c>
    </row>
    <row r="92" spans="1:19">
      <c r="A92" s="285" t="s">
        <v>230</v>
      </c>
      <c r="B92" s="229"/>
      <c r="C92" s="24">
        <v>3701091</v>
      </c>
      <c r="D92" s="24"/>
      <c r="E92" s="24">
        <v>74942645893</v>
      </c>
      <c r="F92" s="24"/>
      <c r="G92" s="24">
        <v>-78650992472</v>
      </c>
      <c r="H92" s="24">
        <v>3609538246</v>
      </c>
      <c r="I92" s="33">
        <f t="shared" si="3"/>
        <v>-3708346579</v>
      </c>
      <c r="J92" s="24">
        <v>3701091</v>
      </c>
      <c r="K92" s="24"/>
      <c r="L92" s="24">
        <v>74942645893</v>
      </c>
      <c r="M92" s="24"/>
      <c r="N92" s="24">
        <v>-59893775064</v>
      </c>
      <c r="O92" s="24"/>
      <c r="P92" s="24">
        <f t="shared" si="4"/>
        <v>15048870829</v>
      </c>
      <c r="R92" s="31">
        <v>3528362991</v>
      </c>
      <c r="S92" s="32">
        <f t="shared" si="5"/>
        <v>9081636760</v>
      </c>
    </row>
    <row r="93" spans="1:19">
      <c r="A93" s="285" t="s">
        <v>227</v>
      </c>
      <c r="B93" s="229"/>
      <c r="C93" s="24">
        <v>1260804</v>
      </c>
      <c r="D93" s="24"/>
      <c r="E93" s="229">
        <v>24063402554</v>
      </c>
      <c r="F93" s="24"/>
      <c r="G93" s="24">
        <v>-21754436252</v>
      </c>
      <c r="H93" s="24">
        <v>-2936718346</v>
      </c>
      <c r="I93" s="33">
        <f t="shared" si="3"/>
        <v>2308966302</v>
      </c>
      <c r="J93" s="24">
        <v>1260804</v>
      </c>
      <c r="K93" s="24"/>
      <c r="L93" s="24">
        <v>24063402554</v>
      </c>
      <c r="M93" s="24"/>
      <c r="N93" s="24">
        <v>-25147962905</v>
      </c>
      <c r="O93" s="24"/>
      <c r="P93" s="24">
        <f t="shared" si="4"/>
        <v>-1084560351</v>
      </c>
      <c r="R93" s="31">
        <v>-41891</v>
      </c>
      <c r="S93" s="32">
        <f t="shared" si="5"/>
        <v>14754986278</v>
      </c>
    </row>
    <row r="94" spans="1:19">
      <c r="A94" s="285" t="s">
        <v>305</v>
      </c>
      <c r="B94" s="229"/>
      <c r="C94" s="24">
        <v>6453443</v>
      </c>
      <c r="D94" s="24"/>
      <c r="E94" s="24">
        <v>27969596265</v>
      </c>
      <c r="F94" s="24"/>
      <c r="G94" s="24">
        <v>-33685037214</v>
      </c>
      <c r="H94" s="24">
        <v>45575386664</v>
      </c>
      <c r="I94" s="33">
        <f t="shared" si="3"/>
        <v>-5715440949</v>
      </c>
      <c r="J94" s="24">
        <v>6453443</v>
      </c>
      <c r="K94" s="24"/>
      <c r="L94" s="24">
        <v>27969596265</v>
      </c>
      <c r="M94" s="24"/>
      <c r="N94" s="24">
        <v>-33522870034</v>
      </c>
      <c r="O94" s="24"/>
      <c r="P94" s="24">
        <f t="shared" si="4"/>
        <v>-5553273769</v>
      </c>
      <c r="R94" s="31">
        <v>10977473136</v>
      </c>
      <c r="S94" s="32">
        <f t="shared" si="5"/>
        <v>18008856256</v>
      </c>
    </row>
    <row r="95" spans="1:19">
      <c r="A95" s="285" t="s">
        <v>285</v>
      </c>
      <c r="B95" s="229"/>
      <c r="C95" s="24">
        <v>0</v>
      </c>
      <c r="D95" s="24"/>
      <c r="E95" s="24">
        <v>0</v>
      </c>
      <c r="F95" s="24"/>
      <c r="G95" s="24">
        <v>0</v>
      </c>
      <c r="H95" s="24">
        <v>28245709513</v>
      </c>
      <c r="I95" s="33">
        <f t="shared" si="3"/>
        <v>0</v>
      </c>
      <c r="J95" s="24">
        <v>0</v>
      </c>
      <c r="K95" s="24"/>
      <c r="L95" s="24">
        <v>0</v>
      </c>
      <c r="M95" s="24"/>
      <c r="N95" s="24">
        <v>-14755028169</v>
      </c>
      <c r="O95" s="24"/>
      <c r="P95" s="24">
        <f t="shared" si="4"/>
        <v>-14755028169</v>
      </c>
      <c r="R95" s="31">
        <v>10537474987</v>
      </c>
      <c r="S95" s="32">
        <f t="shared" si="5"/>
        <v>28727261789</v>
      </c>
    </row>
    <row r="96" spans="1:19">
      <c r="A96" s="285" t="s">
        <v>236</v>
      </c>
      <c r="B96" s="229"/>
      <c r="C96" s="24">
        <v>13404462</v>
      </c>
      <c r="D96" s="24"/>
      <c r="E96" s="24">
        <v>64105157927</v>
      </c>
      <c r="F96" s="24"/>
      <c r="G96" s="24">
        <v>-69315731587</v>
      </c>
      <c r="H96" s="24">
        <v>8010220611</v>
      </c>
      <c r="I96" s="33">
        <f t="shared" si="3"/>
        <v>-5210573660</v>
      </c>
      <c r="J96" s="24">
        <v>13404462</v>
      </c>
      <c r="K96" s="24"/>
      <c r="L96" s="24">
        <v>64105157927</v>
      </c>
      <c r="M96" s="24"/>
      <c r="N96" s="24">
        <v>-71136541047</v>
      </c>
      <c r="O96" s="24"/>
      <c r="P96" s="24">
        <f t="shared" si="4"/>
        <v>-7031383120</v>
      </c>
      <c r="R96" s="31">
        <v>465994821</v>
      </c>
      <c r="S96" s="32">
        <f t="shared" si="5"/>
        <v>7353434320</v>
      </c>
    </row>
    <row r="97" spans="1:19">
      <c r="A97" s="285" t="s">
        <v>172</v>
      </c>
      <c r="B97" s="229"/>
      <c r="C97" s="24">
        <v>2860378</v>
      </c>
      <c r="D97" s="24"/>
      <c r="E97" s="24">
        <v>51237324695</v>
      </c>
      <c r="F97" s="24"/>
      <c r="G97" s="24">
        <v>-51576149743</v>
      </c>
      <c r="H97" s="24">
        <v>34249130197</v>
      </c>
      <c r="I97" s="33">
        <f t="shared" si="3"/>
        <v>-338825048</v>
      </c>
      <c r="J97" s="24">
        <v>2860378</v>
      </c>
      <c r="K97" s="24"/>
      <c r="L97" s="24">
        <v>51237324695</v>
      </c>
      <c r="M97" s="24"/>
      <c r="N97" s="24">
        <v>-69427111497</v>
      </c>
      <c r="O97" s="24"/>
      <c r="P97" s="24">
        <f t="shared" si="4"/>
        <v>-18189786802</v>
      </c>
      <c r="R97" s="31">
        <v>4292086519</v>
      </c>
      <c r="S97" s="32">
        <f t="shared" si="5"/>
        <v>12647821741</v>
      </c>
    </row>
    <row r="98" spans="1:19">
      <c r="A98" s="285" t="s">
        <v>257</v>
      </c>
      <c r="B98" s="229"/>
      <c r="C98" s="24">
        <v>5529120</v>
      </c>
      <c r="D98" s="24"/>
      <c r="E98" s="24">
        <v>31383426115</v>
      </c>
      <c r="F98" s="24"/>
      <c r="G98" s="24">
        <v>-32709672373</v>
      </c>
      <c r="H98" s="24">
        <v>49715010341</v>
      </c>
      <c r="I98" s="33">
        <f t="shared" si="3"/>
        <v>-1326246258</v>
      </c>
      <c r="J98" s="24">
        <v>5529120</v>
      </c>
      <c r="K98" s="24"/>
      <c r="L98" s="24">
        <v>31383426115</v>
      </c>
      <c r="M98" s="24"/>
      <c r="N98" s="24">
        <v>-38270865614</v>
      </c>
      <c r="O98" s="24"/>
      <c r="P98" s="24">
        <f t="shared" si="4"/>
        <v>-6887439499</v>
      </c>
      <c r="R98" s="31">
        <v>7249133025</v>
      </c>
      <c r="S98" s="32">
        <f t="shared" si="5"/>
        <v>2638121780</v>
      </c>
    </row>
    <row r="99" spans="1:19">
      <c r="A99" s="285" t="s">
        <v>266</v>
      </c>
      <c r="B99" s="229"/>
      <c r="C99" s="24">
        <v>9968449</v>
      </c>
      <c r="D99" s="24"/>
      <c r="E99" s="24">
        <v>32789333439</v>
      </c>
      <c r="F99" s="24"/>
      <c r="G99" s="24">
        <v>-34797321821</v>
      </c>
      <c r="H99" s="24">
        <v>54976833452</v>
      </c>
      <c r="I99" s="33">
        <f t="shared" si="3"/>
        <v>-2007988382</v>
      </c>
      <c r="J99" s="24">
        <v>9968449</v>
      </c>
      <c r="K99" s="24"/>
      <c r="L99" s="24">
        <v>32789333439</v>
      </c>
      <c r="M99" s="24"/>
      <c r="N99" s="24">
        <v>-41145068661</v>
      </c>
      <c r="O99" s="24"/>
      <c r="P99" s="24">
        <f t="shared" si="4"/>
        <v>-8355735222</v>
      </c>
      <c r="R99" s="31">
        <v>23246915508</v>
      </c>
      <c r="S99" s="32">
        <f t="shared" si="5"/>
        <v>22706292177</v>
      </c>
    </row>
    <row r="100" spans="1:19">
      <c r="A100" s="285" t="s">
        <v>112</v>
      </c>
      <c r="B100" s="229"/>
      <c r="C100" s="24">
        <v>17261641</v>
      </c>
      <c r="D100" s="24"/>
      <c r="E100" s="24">
        <v>63230672664</v>
      </c>
      <c r="F100" s="24"/>
      <c r="G100" s="24">
        <v>-64340063171</v>
      </c>
      <c r="H100" s="24">
        <v>109721513739</v>
      </c>
      <c r="I100" s="33">
        <f t="shared" si="3"/>
        <v>-1109390507</v>
      </c>
      <c r="J100" s="24">
        <v>17261641</v>
      </c>
      <c r="K100" s="24"/>
      <c r="L100" s="24">
        <v>63230672664</v>
      </c>
      <c r="M100" s="24"/>
      <c r="N100" s="24">
        <v>-58619661419</v>
      </c>
      <c r="O100" s="24"/>
      <c r="P100" s="24">
        <f t="shared" si="4"/>
        <v>4611011245</v>
      </c>
      <c r="R100" s="31">
        <v>4992802596</v>
      </c>
      <c r="S100" s="32">
        <f t="shared" si="5"/>
        <v>27451352457</v>
      </c>
    </row>
    <row r="101" spans="1:19">
      <c r="A101" s="285" t="s">
        <v>355</v>
      </c>
      <c r="B101" s="229"/>
      <c r="C101" s="24">
        <v>466674</v>
      </c>
      <c r="D101" s="24"/>
      <c r="E101" s="24">
        <v>11017560633</v>
      </c>
      <c r="F101" s="24"/>
      <c r="G101" s="24">
        <v>-11266310435</v>
      </c>
      <c r="H101" s="24">
        <v>39542164645</v>
      </c>
      <c r="I101" s="33">
        <f t="shared" si="3"/>
        <v>-248749802</v>
      </c>
      <c r="J101" s="24">
        <v>466674</v>
      </c>
      <c r="K101" s="24"/>
      <c r="L101" s="24">
        <v>11017560633</v>
      </c>
      <c r="M101" s="24"/>
      <c r="N101" s="24">
        <v>-10476937302</v>
      </c>
      <c r="O101" s="24"/>
      <c r="P101" s="24">
        <f t="shared" si="4"/>
        <v>540623331</v>
      </c>
      <c r="R101" s="31">
        <v>4232133753</v>
      </c>
      <c r="S101" s="32">
        <f t="shared" si="5"/>
        <v>-5011216895</v>
      </c>
    </row>
    <row r="102" spans="1:19">
      <c r="A102" s="285" t="s">
        <v>90</v>
      </c>
      <c r="B102" s="229"/>
      <c r="C102" s="24">
        <v>14983263</v>
      </c>
      <c r="D102" s="24"/>
      <c r="E102" s="24">
        <v>64014895896</v>
      </c>
      <c r="F102" s="24"/>
      <c r="G102" s="24">
        <v>-70087455448</v>
      </c>
      <c r="H102" s="24">
        <v>52765841063</v>
      </c>
      <c r="I102" s="33">
        <f t="shared" si="3"/>
        <v>-6072559552</v>
      </c>
      <c r="J102" s="24">
        <v>14983263</v>
      </c>
      <c r="K102" s="24"/>
      <c r="L102" s="24">
        <v>64014895896</v>
      </c>
      <c r="M102" s="24"/>
      <c r="N102" s="24">
        <v>-86473445757</v>
      </c>
      <c r="O102" s="24"/>
      <c r="P102" s="24">
        <f t="shared" si="4"/>
        <v>-22458549861</v>
      </c>
      <c r="R102" s="31">
        <v>0</v>
      </c>
      <c r="S102" s="32">
        <f t="shared" ref="S102:S133" si="6">R102-P105</f>
        <v>5738427394</v>
      </c>
    </row>
    <row r="103" spans="1:19">
      <c r="A103" s="285" t="s">
        <v>202</v>
      </c>
      <c r="B103" s="229"/>
      <c r="C103" s="24">
        <v>3195466</v>
      </c>
      <c r="D103" s="24"/>
      <c r="E103" s="24">
        <v>85128939795</v>
      </c>
      <c r="F103" s="24"/>
      <c r="G103" s="24">
        <v>-97863670911</v>
      </c>
      <c r="H103" s="24">
        <v>54748745744</v>
      </c>
      <c r="I103" s="33">
        <f t="shared" si="3"/>
        <v>-12734731116</v>
      </c>
      <c r="J103" s="24">
        <v>3195466</v>
      </c>
      <c r="K103" s="24"/>
      <c r="L103" s="24">
        <v>85128939795</v>
      </c>
      <c r="M103" s="24"/>
      <c r="N103" s="24">
        <v>-75885589147</v>
      </c>
      <c r="O103" s="24"/>
      <c r="P103" s="24">
        <f t="shared" si="4"/>
        <v>9243350648</v>
      </c>
      <c r="R103" s="31">
        <v>23388354926</v>
      </c>
      <c r="S103" s="32">
        <f t="shared" si="6"/>
        <v>44747366727</v>
      </c>
    </row>
    <row r="104" spans="1:19">
      <c r="A104" s="285" t="s">
        <v>137</v>
      </c>
      <c r="B104" s="229"/>
      <c r="C104" s="24">
        <v>13737073</v>
      </c>
      <c r="D104" s="24"/>
      <c r="E104" s="24">
        <v>59264164388</v>
      </c>
      <c r="F104" s="24"/>
      <c r="G104" s="24">
        <v>-66097166199</v>
      </c>
      <c r="H104" s="24">
        <v>70006835596</v>
      </c>
      <c r="I104" s="33">
        <f t="shared" si="3"/>
        <v>-6833001811</v>
      </c>
      <c r="J104" s="24">
        <v>13737073</v>
      </c>
      <c r="K104" s="24"/>
      <c r="L104" s="24">
        <v>59264164388</v>
      </c>
      <c r="M104" s="24"/>
      <c r="N104" s="24">
        <v>-64908451029</v>
      </c>
      <c r="O104" s="24"/>
      <c r="P104" s="24">
        <f t="shared" si="4"/>
        <v>-5644286641</v>
      </c>
      <c r="R104" s="31">
        <v>31917445760</v>
      </c>
      <c r="S104" s="32">
        <f t="shared" si="6"/>
        <v>42125551361</v>
      </c>
    </row>
    <row r="105" spans="1:19">
      <c r="A105" s="285" t="s">
        <v>195</v>
      </c>
      <c r="B105" s="229"/>
      <c r="C105" s="1">
        <v>9012421</v>
      </c>
      <c r="D105" s="24"/>
      <c r="E105" s="24">
        <v>60382292424</v>
      </c>
      <c r="F105" s="24"/>
      <c r="G105" s="24">
        <v>-60943528068</v>
      </c>
      <c r="H105" s="24">
        <v>64499360964</v>
      </c>
      <c r="I105" s="33">
        <f t="shared" si="3"/>
        <v>-561235644</v>
      </c>
      <c r="J105" s="24">
        <v>9012421</v>
      </c>
      <c r="K105" s="24"/>
      <c r="L105" s="24">
        <v>60382292424</v>
      </c>
      <c r="M105" s="24"/>
      <c r="N105" s="24">
        <v>-66120719818</v>
      </c>
      <c r="O105" s="24"/>
      <c r="P105" s="24">
        <f t="shared" si="4"/>
        <v>-5738427394</v>
      </c>
      <c r="R105" s="31">
        <v>30219916938</v>
      </c>
      <c r="S105" s="32">
        <f t="shared" si="6"/>
        <v>28320588688</v>
      </c>
    </row>
    <row r="106" spans="1:19">
      <c r="A106" s="285" t="s">
        <v>276</v>
      </c>
      <c r="B106" s="229"/>
      <c r="C106" s="1">
        <v>120787794</v>
      </c>
      <c r="D106" s="24"/>
      <c r="E106" s="24">
        <v>135918228704</v>
      </c>
      <c r="F106" s="24"/>
      <c r="G106" s="24">
        <v>-158734470224</v>
      </c>
      <c r="H106" s="24">
        <v>-1011790411</v>
      </c>
      <c r="I106" s="33">
        <f t="shared" si="3"/>
        <v>-22816241520</v>
      </c>
      <c r="J106" s="24">
        <v>120787794</v>
      </c>
      <c r="K106" s="24"/>
      <c r="L106" s="24">
        <v>135918228704</v>
      </c>
      <c r="M106" s="24"/>
      <c r="N106" s="24">
        <v>-157277240505</v>
      </c>
      <c r="O106" s="24"/>
      <c r="P106" s="24">
        <f t="shared" si="4"/>
        <v>-21359011801</v>
      </c>
      <c r="R106" s="31">
        <v>7096786041</v>
      </c>
      <c r="S106" s="32">
        <f t="shared" si="6"/>
        <v>5687803664</v>
      </c>
    </row>
    <row r="107" spans="1:19">
      <c r="A107" s="285" t="s">
        <v>175</v>
      </c>
      <c r="B107" s="229"/>
      <c r="C107" s="1">
        <v>48157538</v>
      </c>
      <c r="D107" s="24"/>
      <c r="E107" s="229">
        <v>59407911807</v>
      </c>
      <c r="F107" s="24"/>
      <c r="G107" s="24">
        <v>-57699323079</v>
      </c>
      <c r="H107" s="24">
        <v>32613765873</v>
      </c>
      <c r="I107" s="33">
        <f t="shared" ref="I107:I138" si="7">E107+G107</f>
        <v>1708588728</v>
      </c>
      <c r="J107" s="24">
        <v>48157538</v>
      </c>
      <c r="K107" s="24"/>
      <c r="L107" s="24">
        <v>59407911807</v>
      </c>
      <c r="M107" s="24"/>
      <c r="N107" s="24">
        <v>-69616017408</v>
      </c>
      <c r="O107" s="24"/>
      <c r="P107" s="24">
        <f t="shared" si="4"/>
        <v>-10208105601</v>
      </c>
      <c r="R107" s="31">
        <v>2902879678</v>
      </c>
      <c r="S107" s="32">
        <f t="shared" si="6"/>
        <v>6325151601</v>
      </c>
    </row>
    <row r="108" spans="1:19">
      <c r="A108" s="285" t="s">
        <v>193</v>
      </c>
      <c r="B108" s="229"/>
      <c r="C108" s="24">
        <v>24571828</v>
      </c>
      <c r="D108" s="24"/>
      <c r="E108" s="24">
        <v>78821493891</v>
      </c>
      <c r="F108" s="24"/>
      <c r="G108" s="24">
        <v>-79106151566</v>
      </c>
      <c r="H108" s="24">
        <v>54366514467</v>
      </c>
      <c r="I108" s="33">
        <f t="shared" si="7"/>
        <v>-284657675</v>
      </c>
      <c r="J108" s="24">
        <v>24571828</v>
      </c>
      <c r="K108" s="24"/>
      <c r="L108" s="24">
        <v>78821493891</v>
      </c>
      <c r="M108" s="24"/>
      <c r="N108" s="24">
        <v>-76922165641</v>
      </c>
      <c r="O108" s="24"/>
      <c r="P108" s="24">
        <f t="shared" si="4"/>
        <v>1899328250</v>
      </c>
      <c r="R108" s="31">
        <v>1863061786</v>
      </c>
      <c r="S108" s="32">
        <f t="shared" si="6"/>
        <v>12007107855</v>
      </c>
    </row>
    <row r="109" spans="1:19">
      <c r="A109" s="285" t="s">
        <v>286</v>
      </c>
      <c r="B109" s="229"/>
      <c r="C109" s="24">
        <v>0</v>
      </c>
      <c r="D109" s="24"/>
      <c r="E109" s="24">
        <v>0</v>
      </c>
      <c r="F109" s="24"/>
      <c r="G109" s="24">
        <v>0</v>
      </c>
      <c r="H109" s="24">
        <v>36511407202</v>
      </c>
      <c r="I109" s="33">
        <f t="shared" si="7"/>
        <v>0</v>
      </c>
      <c r="J109" s="24">
        <v>0</v>
      </c>
      <c r="K109" s="24"/>
      <c r="L109" s="24">
        <v>0</v>
      </c>
      <c r="M109" s="24"/>
      <c r="N109" s="24">
        <v>1408982377</v>
      </c>
      <c r="O109" s="24"/>
      <c r="P109" s="24">
        <f t="shared" si="4"/>
        <v>1408982377</v>
      </c>
      <c r="R109" s="31">
        <v>2843048096</v>
      </c>
      <c r="S109" s="32">
        <f t="shared" si="6"/>
        <v>6615776172</v>
      </c>
    </row>
    <row r="110" spans="1:19">
      <c r="A110" s="285" t="s">
        <v>277</v>
      </c>
      <c r="B110" s="229"/>
      <c r="C110" s="24">
        <v>12661128</v>
      </c>
      <c r="D110" s="24"/>
      <c r="E110" s="24">
        <v>50620064631</v>
      </c>
      <c r="F110" s="24"/>
      <c r="G110" s="24">
        <v>-55636887742</v>
      </c>
      <c r="H110" s="24">
        <v>22937075507</v>
      </c>
      <c r="I110" s="33">
        <f t="shared" si="7"/>
        <v>-5016823111</v>
      </c>
      <c r="J110" s="24">
        <v>12661128</v>
      </c>
      <c r="K110" s="24"/>
      <c r="L110" s="24">
        <v>50620064631</v>
      </c>
      <c r="M110" s="24"/>
      <c r="N110" s="24">
        <v>-54042336554</v>
      </c>
      <c r="O110" s="24"/>
      <c r="P110" s="24">
        <f t="shared" si="4"/>
        <v>-3422271923</v>
      </c>
      <c r="R110" s="31">
        <v>9231200721</v>
      </c>
      <c r="S110" s="32">
        <f t="shared" si="6"/>
        <v>22797876067</v>
      </c>
    </row>
    <row r="111" spans="1:19">
      <c r="A111" s="285" t="s">
        <v>152</v>
      </c>
      <c r="B111" s="229"/>
      <c r="C111" s="24">
        <v>1882741</v>
      </c>
      <c r="D111" s="24"/>
      <c r="E111" s="24">
        <v>54742506715</v>
      </c>
      <c r="F111" s="24"/>
      <c r="G111" s="24">
        <v>-57016759912</v>
      </c>
      <c r="H111" s="24">
        <v>61876173913</v>
      </c>
      <c r="I111" s="33">
        <f t="shared" si="7"/>
        <v>-2274253197</v>
      </c>
      <c r="J111" s="24">
        <v>1882741</v>
      </c>
      <c r="K111" s="24"/>
      <c r="L111" s="24">
        <v>54742506715</v>
      </c>
      <c r="M111" s="24"/>
      <c r="N111" s="24">
        <v>-64886552784</v>
      </c>
      <c r="O111" s="24"/>
      <c r="P111" s="24">
        <f t="shared" si="4"/>
        <v>-10144046069</v>
      </c>
      <c r="R111" s="31">
        <v>1150064640</v>
      </c>
      <c r="S111" s="32">
        <f t="shared" si="6"/>
        <v>-3296154517</v>
      </c>
    </row>
    <row r="112" spans="1:19">
      <c r="A112" s="285" t="s">
        <v>356</v>
      </c>
      <c r="B112" s="229"/>
      <c r="C112" s="24">
        <v>19810152</v>
      </c>
      <c r="D112" s="24"/>
      <c r="E112" s="24">
        <v>31684881089</v>
      </c>
      <c r="F112" s="24"/>
      <c r="G112" s="24">
        <v>-34813002945</v>
      </c>
      <c r="H112" s="24">
        <v>44319115398</v>
      </c>
      <c r="I112" s="33">
        <f t="shared" si="7"/>
        <v>-3128121856</v>
      </c>
      <c r="J112" s="24">
        <v>19810152</v>
      </c>
      <c r="K112" s="24"/>
      <c r="L112" s="24">
        <v>31684881089</v>
      </c>
      <c r="M112" s="24"/>
      <c r="N112" s="24">
        <v>-35457609165</v>
      </c>
      <c r="O112" s="24"/>
      <c r="P112" s="24">
        <f t="shared" si="4"/>
        <v>-3772728076</v>
      </c>
      <c r="R112" s="31">
        <v>3194241364</v>
      </c>
      <c r="S112" s="32">
        <f t="shared" si="6"/>
        <v>-3888958191</v>
      </c>
    </row>
    <row r="113" spans="1:19">
      <c r="A113" s="285" t="s">
        <v>154</v>
      </c>
      <c r="B113" s="229"/>
      <c r="C113" s="24">
        <v>10486047</v>
      </c>
      <c r="D113" s="24"/>
      <c r="E113" s="24">
        <v>47896694822</v>
      </c>
      <c r="F113" s="24"/>
      <c r="G113" s="24">
        <v>-52981261185</v>
      </c>
      <c r="H113" s="24">
        <v>49640748851</v>
      </c>
      <c r="I113" s="33">
        <f t="shared" si="7"/>
        <v>-5084566363</v>
      </c>
      <c r="J113" s="24">
        <v>10486047</v>
      </c>
      <c r="K113" s="24"/>
      <c r="L113" s="24">
        <v>47896694822</v>
      </c>
      <c r="M113" s="24"/>
      <c r="N113" s="24">
        <v>-61463370168</v>
      </c>
      <c r="O113" s="24"/>
      <c r="P113" s="24">
        <f t="shared" si="4"/>
        <v>-13566675346</v>
      </c>
      <c r="R113" s="31">
        <v>-22135</v>
      </c>
      <c r="S113" s="32">
        <f t="shared" si="6"/>
        <v>22151323302</v>
      </c>
    </row>
    <row r="114" spans="1:19">
      <c r="A114" s="285" t="s">
        <v>118</v>
      </c>
      <c r="B114" s="229"/>
      <c r="C114" s="24">
        <v>1522319</v>
      </c>
      <c r="D114" s="24"/>
      <c r="E114" s="24">
        <v>23395018185</v>
      </c>
      <c r="F114" s="24"/>
      <c r="G114" s="24">
        <v>-19170720418</v>
      </c>
      <c r="H114" s="24">
        <v>58045099</v>
      </c>
      <c r="I114" s="33">
        <f t="shared" si="7"/>
        <v>4224297767</v>
      </c>
      <c r="J114" s="24">
        <v>1522319</v>
      </c>
      <c r="K114" s="24"/>
      <c r="L114" s="24">
        <v>23395018185</v>
      </c>
      <c r="M114" s="24"/>
      <c r="N114" s="24">
        <v>-18948799028</v>
      </c>
      <c r="O114" s="24"/>
      <c r="P114" s="24">
        <f t="shared" si="4"/>
        <v>4446219157</v>
      </c>
      <c r="R114" s="31">
        <v>8707169579</v>
      </c>
      <c r="S114" s="32">
        <f t="shared" si="6"/>
        <v>5537465210</v>
      </c>
    </row>
    <row r="115" spans="1:19">
      <c r="A115" s="285" t="s">
        <v>186</v>
      </c>
      <c r="B115" s="229"/>
      <c r="C115" s="24">
        <v>2658429</v>
      </c>
      <c r="D115" s="24"/>
      <c r="E115" s="24">
        <v>60066555932</v>
      </c>
      <c r="F115" s="24"/>
      <c r="G115" s="24">
        <v>-61337220099</v>
      </c>
      <c r="H115" s="24">
        <v>89709792918</v>
      </c>
      <c r="I115" s="33">
        <f t="shared" si="7"/>
        <v>-1270664167</v>
      </c>
      <c r="J115" s="24">
        <v>2658429</v>
      </c>
      <c r="K115" s="24"/>
      <c r="L115" s="24">
        <v>60066555932</v>
      </c>
      <c r="M115" s="24"/>
      <c r="N115" s="24">
        <v>-52983356377</v>
      </c>
      <c r="O115" s="24"/>
      <c r="P115" s="24">
        <f t="shared" si="4"/>
        <v>7083199555</v>
      </c>
      <c r="R115" s="31">
        <v>10429905032</v>
      </c>
      <c r="S115" s="32">
        <f t="shared" si="6"/>
        <v>10468407148</v>
      </c>
    </row>
    <row r="116" spans="1:19">
      <c r="A116" s="285" t="s">
        <v>287</v>
      </c>
      <c r="B116" s="229"/>
      <c r="C116" s="1">
        <v>32404982</v>
      </c>
      <c r="D116" s="24"/>
      <c r="E116" s="229">
        <v>98472610901</v>
      </c>
      <c r="F116" s="24"/>
      <c r="G116" s="24">
        <v>-105433170061</v>
      </c>
      <c r="H116" s="24">
        <v>13549642476</v>
      </c>
      <c r="I116" s="33">
        <f t="shared" si="7"/>
        <v>-6960559160</v>
      </c>
      <c r="J116" s="24">
        <v>32404982</v>
      </c>
      <c r="K116" s="24"/>
      <c r="L116" s="24">
        <v>98472610901</v>
      </c>
      <c r="M116" s="24"/>
      <c r="N116" s="24">
        <v>-120623956338</v>
      </c>
      <c r="O116" s="24"/>
      <c r="P116" s="24">
        <f t="shared" si="4"/>
        <v>-22151345437</v>
      </c>
      <c r="R116" s="31">
        <v>5965767817</v>
      </c>
      <c r="S116" s="32">
        <f t="shared" si="6"/>
        <v>29641408009</v>
      </c>
    </row>
    <row r="117" spans="1:19">
      <c r="A117" s="285" t="s">
        <v>120</v>
      </c>
      <c r="B117" s="229"/>
      <c r="C117" s="24">
        <v>9943328</v>
      </c>
      <c r="D117" s="24"/>
      <c r="E117" s="24">
        <v>77393013507</v>
      </c>
      <c r="F117" s="24"/>
      <c r="G117" s="24">
        <v>-75127357464</v>
      </c>
      <c r="H117" s="24">
        <v>27599151449</v>
      </c>
      <c r="I117" s="33">
        <f t="shared" si="7"/>
        <v>2265656043</v>
      </c>
      <c r="J117" s="24">
        <v>9943328</v>
      </c>
      <c r="K117" s="24"/>
      <c r="L117" s="24">
        <v>77393013507</v>
      </c>
      <c r="M117" s="24"/>
      <c r="N117" s="24">
        <v>-74223309138</v>
      </c>
      <c r="O117" s="24"/>
      <c r="P117" s="24">
        <f t="shared" si="4"/>
        <v>3169704369</v>
      </c>
      <c r="R117" s="31">
        <v>3706081715</v>
      </c>
      <c r="S117" s="32">
        <f t="shared" si="6"/>
        <v>3328634685</v>
      </c>
    </row>
    <row r="118" spans="1:19">
      <c r="A118" s="285" t="s">
        <v>278</v>
      </c>
      <c r="B118" s="229"/>
      <c r="C118" s="24">
        <v>0</v>
      </c>
      <c r="D118" s="24"/>
      <c r="E118" s="24">
        <v>0</v>
      </c>
      <c r="F118" s="24"/>
      <c r="G118" s="24">
        <v>0</v>
      </c>
      <c r="H118" s="24">
        <v>44850795263</v>
      </c>
      <c r="I118" s="33">
        <f t="shared" si="7"/>
        <v>0</v>
      </c>
      <c r="J118" s="24">
        <v>0</v>
      </c>
      <c r="K118" s="24"/>
      <c r="L118" s="24">
        <v>0</v>
      </c>
      <c r="M118" s="24"/>
      <c r="N118" s="24">
        <v>-38502116</v>
      </c>
      <c r="O118" s="24"/>
      <c r="P118" s="24">
        <f t="shared" si="4"/>
        <v>-38502116</v>
      </c>
      <c r="R118" s="31">
        <v>3073152581</v>
      </c>
      <c r="S118" s="32">
        <f t="shared" si="6"/>
        <v>13970335604</v>
      </c>
    </row>
    <row r="119" spans="1:19">
      <c r="A119" s="285" t="s">
        <v>151</v>
      </c>
      <c r="B119" s="229"/>
      <c r="C119" s="24">
        <v>9114314</v>
      </c>
      <c r="D119" s="24"/>
      <c r="E119" s="24">
        <v>139797093527</v>
      </c>
      <c r="F119" s="24"/>
      <c r="G119" s="24">
        <v>-142709564673</v>
      </c>
      <c r="H119" s="24">
        <v>45229195202</v>
      </c>
      <c r="I119" s="33">
        <f t="shared" si="7"/>
        <v>-2912471146</v>
      </c>
      <c r="J119" s="24">
        <v>9114314</v>
      </c>
      <c r="K119" s="24"/>
      <c r="L119" s="24">
        <v>139797093527</v>
      </c>
      <c r="M119" s="24"/>
      <c r="N119" s="24">
        <v>-163472733719</v>
      </c>
      <c r="O119" s="24"/>
      <c r="P119" s="24">
        <f t="shared" si="4"/>
        <v>-23675640192</v>
      </c>
      <c r="R119" s="31">
        <v>3397861016</v>
      </c>
      <c r="S119" s="32">
        <f t="shared" si="6"/>
        <v>17877937550</v>
      </c>
    </row>
    <row r="120" spans="1:19">
      <c r="A120" s="285" t="s">
        <v>150</v>
      </c>
      <c r="B120" s="229"/>
      <c r="C120" s="24">
        <v>1883394</v>
      </c>
      <c r="D120" s="24"/>
      <c r="E120" s="24">
        <v>38155187483</v>
      </c>
      <c r="F120" s="24"/>
      <c r="G120" s="24">
        <v>-40331676371</v>
      </c>
      <c r="H120" s="24">
        <v>27769625896</v>
      </c>
      <c r="I120" s="33">
        <f t="shared" si="7"/>
        <v>-2176488888</v>
      </c>
      <c r="J120" s="24">
        <v>1883394</v>
      </c>
      <c r="K120" s="24"/>
      <c r="L120" s="24">
        <v>38155187483</v>
      </c>
      <c r="M120" s="24"/>
      <c r="N120" s="24">
        <v>-37777740453</v>
      </c>
      <c r="O120" s="24"/>
      <c r="P120" s="24">
        <f t="shared" si="4"/>
        <v>377447030</v>
      </c>
      <c r="R120" s="31">
        <v>1204617412</v>
      </c>
      <c r="S120" s="32">
        <f t="shared" si="6"/>
        <v>9371738613</v>
      </c>
    </row>
    <row r="121" spans="1:19">
      <c r="A121" s="285" t="s">
        <v>306</v>
      </c>
      <c r="B121" s="229"/>
      <c r="C121" s="24">
        <v>3339576</v>
      </c>
      <c r="D121" s="24"/>
      <c r="E121" s="24">
        <v>30574487870</v>
      </c>
      <c r="F121" s="24"/>
      <c r="G121" s="24">
        <v>-32987475615</v>
      </c>
      <c r="H121" s="24">
        <v>71572261380</v>
      </c>
      <c r="I121" s="33">
        <f t="shared" si="7"/>
        <v>-2412987745</v>
      </c>
      <c r="J121" s="24">
        <v>3339576</v>
      </c>
      <c r="K121" s="24"/>
      <c r="L121" s="24">
        <v>30574487870</v>
      </c>
      <c r="M121" s="24"/>
      <c r="N121" s="24">
        <v>-41471670893</v>
      </c>
      <c r="O121" s="24"/>
      <c r="P121" s="24">
        <f t="shared" si="4"/>
        <v>-10897183023</v>
      </c>
      <c r="R121" s="31">
        <v>1632525615</v>
      </c>
      <c r="S121" s="32">
        <f t="shared" si="6"/>
        <v>5518304923</v>
      </c>
    </row>
    <row r="122" spans="1:19">
      <c r="A122" s="285" t="s">
        <v>258</v>
      </c>
      <c r="B122" s="229"/>
      <c r="C122" s="24">
        <v>10569294</v>
      </c>
      <c r="D122" s="24"/>
      <c r="E122" s="24">
        <v>66085298151</v>
      </c>
      <c r="F122" s="24"/>
      <c r="G122" s="24">
        <v>-63977740918</v>
      </c>
      <c r="H122" s="24">
        <v>2461912575</v>
      </c>
      <c r="I122" s="33">
        <f t="shared" si="7"/>
        <v>2107557233</v>
      </c>
      <c r="J122" s="24">
        <v>10569294</v>
      </c>
      <c r="K122" s="24"/>
      <c r="L122" s="24">
        <v>66085298151</v>
      </c>
      <c r="M122" s="24"/>
      <c r="N122" s="24">
        <v>-80565374685</v>
      </c>
      <c r="O122" s="24"/>
      <c r="P122" s="24">
        <f t="shared" si="4"/>
        <v>-14480076534</v>
      </c>
      <c r="R122" s="31">
        <v>26684183</v>
      </c>
      <c r="S122" s="32">
        <f t="shared" si="6"/>
        <v>2271580582</v>
      </c>
    </row>
    <row r="123" spans="1:19">
      <c r="A123" s="285" t="s">
        <v>129</v>
      </c>
      <c r="B123" s="229"/>
      <c r="C123" s="24">
        <v>5679411</v>
      </c>
      <c r="D123" s="24"/>
      <c r="E123" s="24">
        <v>35962589877</v>
      </c>
      <c r="F123" s="24"/>
      <c r="G123" s="24">
        <v>-40372819907</v>
      </c>
      <c r="H123" s="24">
        <v>6282212367</v>
      </c>
      <c r="I123" s="33">
        <f t="shared" si="7"/>
        <v>-4410230030</v>
      </c>
      <c r="J123" s="24">
        <v>5679411</v>
      </c>
      <c r="K123" s="24"/>
      <c r="L123" s="24">
        <v>35962589877</v>
      </c>
      <c r="M123" s="24"/>
      <c r="N123" s="24">
        <v>-44129711078</v>
      </c>
      <c r="O123" s="24"/>
      <c r="P123" s="24">
        <f t="shared" si="4"/>
        <v>-8167121201</v>
      </c>
      <c r="R123" s="31">
        <v>2997049437</v>
      </c>
      <c r="S123" s="32">
        <f t="shared" si="6"/>
        <v>6809112307</v>
      </c>
    </row>
    <row r="124" spans="1:19">
      <c r="A124" s="285" t="s">
        <v>223</v>
      </c>
      <c r="B124" s="229"/>
      <c r="C124" s="24">
        <v>5683844</v>
      </c>
      <c r="D124" s="24"/>
      <c r="E124" s="24">
        <v>29662631926</v>
      </c>
      <c r="F124" s="24"/>
      <c r="G124" s="24">
        <v>-31862446862</v>
      </c>
      <c r="H124" s="24">
        <v>231034288945</v>
      </c>
      <c r="I124" s="33">
        <f t="shared" si="7"/>
        <v>-2199814936</v>
      </c>
      <c r="J124" s="24">
        <v>5683844</v>
      </c>
      <c r="K124" s="24"/>
      <c r="L124" s="24">
        <v>29662631926</v>
      </c>
      <c r="M124" s="24"/>
      <c r="N124" s="24">
        <v>-33548411234</v>
      </c>
      <c r="O124" s="24"/>
      <c r="P124" s="24">
        <f t="shared" si="4"/>
        <v>-3885779308</v>
      </c>
      <c r="R124" s="31">
        <v>3793664224</v>
      </c>
      <c r="S124" s="32">
        <f t="shared" si="6"/>
        <v>4018300220</v>
      </c>
    </row>
    <row r="125" spans="1:19">
      <c r="A125" s="285" t="s">
        <v>116</v>
      </c>
      <c r="B125" s="229"/>
      <c r="C125" s="24">
        <v>2906367</v>
      </c>
      <c r="D125" s="24"/>
      <c r="E125" s="24">
        <v>49200932206</v>
      </c>
      <c r="F125" s="24"/>
      <c r="G125" s="24">
        <v>-50719262056</v>
      </c>
      <c r="H125" s="24">
        <v>15011006752</v>
      </c>
      <c r="I125" s="33">
        <f t="shared" si="7"/>
        <v>-1518329850</v>
      </c>
      <c r="J125" s="24">
        <v>2906367</v>
      </c>
      <c r="K125" s="24"/>
      <c r="L125" s="24">
        <v>49200932206</v>
      </c>
      <c r="M125" s="24"/>
      <c r="N125" s="24">
        <v>-51445828605</v>
      </c>
      <c r="O125" s="24"/>
      <c r="P125" s="24">
        <f t="shared" si="4"/>
        <v>-2244896399</v>
      </c>
      <c r="R125" s="31">
        <v>2445561831</v>
      </c>
      <c r="S125" s="32">
        <f t="shared" si="6"/>
        <v>4588312166</v>
      </c>
    </row>
    <row r="126" spans="1:19">
      <c r="A126" s="285" t="s">
        <v>224</v>
      </c>
      <c r="B126" s="229"/>
      <c r="C126" s="24">
        <v>1185102</v>
      </c>
      <c r="D126" s="24"/>
      <c r="E126" s="24">
        <v>35918764113</v>
      </c>
      <c r="F126" s="24"/>
      <c r="G126" s="24">
        <v>-36378440697</v>
      </c>
      <c r="H126" s="24">
        <v>60729936770</v>
      </c>
      <c r="I126" s="33">
        <f t="shared" si="7"/>
        <v>-459676584</v>
      </c>
      <c r="J126" s="24">
        <v>1185102</v>
      </c>
      <c r="K126" s="24"/>
      <c r="L126" s="24">
        <v>35918764113</v>
      </c>
      <c r="M126" s="24"/>
      <c r="N126" s="24">
        <v>-39730826983</v>
      </c>
      <c r="O126" s="24"/>
      <c r="P126" s="24">
        <f t="shared" si="4"/>
        <v>-3812062870</v>
      </c>
      <c r="R126" s="31">
        <v>3939147950</v>
      </c>
      <c r="S126" s="32">
        <f t="shared" si="6"/>
        <v>12782735450</v>
      </c>
    </row>
    <row r="127" spans="1:19">
      <c r="A127" s="285" t="s">
        <v>117</v>
      </c>
      <c r="B127" s="229"/>
      <c r="C127" s="24">
        <v>788971</v>
      </c>
      <c r="D127" s="24"/>
      <c r="E127" s="24">
        <v>11717092745</v>
      </c>
      <c r="F127" s="24"/>
      <c r="G127" s="24">
        <v>-11932463943</v>
      </c>
      <c r="H127" s="24">
        <v>27790896763</v>
      </c>
      <c r="I127" s="33">
        <f t="shared" si="7"/>
        <v>-215371198</v>
      </c>
      <c r="J127" s="24">
        <v>788971</v>
      </c>
      <c r="K127" s="24"/>
      <c r="L127" s="24">
        <v>11717092745</v>
      </c>
      <c r="M127" s="24"/>
      <c r="N127" s="24">
        <v>-11941728741</v>
      </c>
      <c r="O127" s="24"/>
      <c r="P127" s="24">
        <f t="shared" si="4"/>
        <v>-224635996</v>
      </c>
      <c r="R127" s="31">
        <v>1970703024</v>
      </c>
      <c r="S127" s="32">
        <f t="shared" si="6"/>
        <v>10140687328</v>
      </c>
    </row>
    <row r="128" spans="1:19">
      <c r="A128" s="285" t="s">
        <v>357</v>
      </c>
      <c r="B128" s="229"/>
      <c r="C128" s="24">
        <v>718648</v>
      </c>
      <c r="D128" s="24"/>
      <c r="E128" s="24">
        <v>29353547308</v>
      </c>
      <c r="F128" s="24"/>
      <c r="G128" s="24">
        <v>-31560730841</v>
      </c>
      <c r="H128" s="24">
        <v>68431213112</v>
      </c>
      <c r="I128" s="33">
        <f t="shared" si="7"/>
        <v>-2207183533</v>
      </c>
      <c r="J128" s="24">
        <v>718648</v>
      </c>
      <c r="K128" s="24"/>
      <c r="L128" s="24">
        <v>29353547308</v>
      </c>
      <c r="M128" s="24"/>
      <c r="N128" s="24">
        <v>-31496297643</v>
      </c>
      <c r="O128" s="24"/>
      <c r="P128" s="24">
        <f t="shared" si="4"/>
        <v>-2142750335</v>
      </c>
      <c r="R128" s="31">
        <v>4560397460</v>
      </c>
      <c r="S128" s="32">
        <f t="shared" si="6"/>
        <v>15529595244</v>
      </c>
    </row>
    <row r="129" spans="1:19">
      <c r="A129" s="285" t="s">
        <v>267</v>
      </c>
      <c r="B129" s="229"/>
      <c r="C129" s="24">
        <v>12887237</v>
      </c>
      <c r="D129" s="24"/>
      <c r="E129" s="24">
        <v>276836157084</v>
      </c>
      <c r="F129" s="24"/>
      <c r="G129" s="24">
        <v>-310694032449</v>
      </c>
      <c r="H129" s="24">
        <v>70271564873</v>
      </c>
      <c r="I129" s="33">
        <f t="shared" si="7"/>
        <v>-33857875365</v>
      </c>
      <c r="J129" s="24">
        <v>12887237</v>
      </c>
      <c r="K129" s="24"/>
      <c r="L129" s="24">
        <v>276836157084</v>
      </c>
      <c r="M129" s="24"/>
      <c r="N129" s="24">
        <v>-285679744584</v>
      </c>
      <c r="O129" s="24"/>
      <c r="P129" s="24">
        <f t="shared" si="4"/>
        <v>-8843587500</v>
      </c>
      <c r="R129" s="31">
        <v>11966035812</v>
      </c>
      <c r="S129" s="32">
        <f t="shared" si="6"/>
        <v>12399103289</v>
      </c>
    </row>
    <row r="130" spans="1:19">
      <c r="A130" s="285" t="s">
        <v>135</v>
      </c>
      <c r="B130" s="229"/>
      <c r="C130" s="24">
        <v>3425111</v>
      </c>
      <c r="D130" s="24"/>
      <c r="E130" s="24">
        <v>16880659223</v>
      </c>
      <c r="F130" s="24"/>
      <c r="G130" s="24">
        <v>-19662324932</v>
      </c>
      <c r="H130" s="24">
        <v>107945289580</v>
      </c>
      <c r="I130" s="33">
        <f t="shared" si="7"/>
        <v>-2781665709</v>
      </c>
      <c r="J130" s="24">
        <v>3425111</v>
      </c>
      <c r="K130" s="24"/>
      <c r="L130" s="24">
        <v>16880659223</v>
      </c>
      <c r="M130" s="24"/>
      <c r="N130" s="24">
        <v>-25050643527</v>
      </c>
      <c r="O130" s="24"/>
      <c r="P130" s="24">
        <f t="shared" si="4"/>
        <v>-8169984304</v>
      </c>
      <c r="R130" s="31">
        <v>5232539256</v>
      </c>
      <c r="S130" s="32">
        <f t="shared" si="6"/>
        <v>8143547544</v>
      </c>
    </row>
    <row r="131" spans="1:19">
      <c r="A131" s="285" t="s">
        <v>188</v>
      </c>
      <c r="B131" s="229"/>
      <c r="C131" s="24">
        <v>825058</v>
      </c>
      <c r="D131" s="24"/>
      <c r="E131" s="24">
        <v>64840972425</v>
      </c>
      <c r="F131" s="24"/>
      <c r="G131" s="24">
        <v>-67259588327</v>
      </c>
      <c r="H131" s="24">
        <v>46719922710</v>
      </c>
      <c r="I131" s="33">
        <f t="shared" si="7"/>
        <v>-2418615902</v>
      </c>
      <c r="J131" s="24">
        <v>825058</v>
      </c>
      <c r="K131" s="24"/>
      <c r="L131" s="24">
        <v>64840972425</v>
      </c>
      <c r="M131" s="24"/>
      <c r="N131" s="24">
        <v>-75810170209</v>
      </c>
      <c r="O131" s="24"/>
      <c r="P131" s="24">
        <f t="shared" si="4"/>
        <v>-10969197784</v>
      </c>
      <c r="R131" s="31">
        <v>1040691322</v>
      </c>
      <c r="S131" s="32">
        <f t="shared" si="6"/>
        <v>4523603135</v>
      </c>
    </row>
    <row r="132" spans="1:19">
      <c r="A132" s="285" t="s">
        <v>358</v>
      </c>
      <c r="B132" s="229"/>
      <c r="C132" s="24">
        <v>373291</v>
      </c>
      <c r="D132" s="24"/>
      <c r="E132" s="24">
        <v>49296638682</v>
      </c>
      <c r="F132" s="24"/>
      <c r="G132" s="24">
        <v>-54262415645</v>
      </c>
      <c r="H132" s="24">
        <v>126704452149</v>
      </c>
      <c r="I132" s="33">
        <f t="shared" si="7"/>
        <v>-4965776963</v>
      </c>
      <c r="J132" s="24">
        <v>373291</v>
      </c>
      <c r="K132" s="24"/>
      <c r="L132" s="24">
        <v>49296638682</v>
      </c>
      <c r="M132" s="24"/>
      <c r="N132" s="24">
        <v>-49729706159</v>
      </c>
      <c r="O132" s="24"/>
      <c r="P132" s="24">
        <f t="shared" si="4"/>
        <v>-433067477</v>
      </c>
      <c r="R132" s="31">
        <v>62854882265</v>
      </c>
      <c r="S132" s="32">
        <f t="shared" si="6"/>
        <v>77907345071</v>
      </c>
    </row>
    <row r="133" spans="1:19">
      <c r="A133" s="285" t="s">
        <v>359</v>
      </c>
      <c r="B133" s="229"/>
      <c r="C133" s="24">
        <v>665313</v>
      </c>
      <c r="D133" s="24"/>
      <c r="E133" s="24">
        <v>29099593059</v>
      </c>
      <c r="F133" s="24"/>
      <c r="G133" s="24">
        <v>-32903460326</v>
      </c>
      <c r="H133" s="24">
        <v>31669503637</v>
      </c>
      <c r="I133" s="33">
        <f t="shared" si="7"/>
        <v>-3803867267</v>
      </c>
      <c r="J133" s="24">
        <v>665313</v>
      </c>
      <c r="K133" s="24"/>
      <c r="L133" s="24">
        <v>29099593059</v>
      </c>
      <c r="M133" s="24"/>
      <c r="N133" s="24">
        <v>-32010601347</v>
      </c>
      <c r="O133" s="24"/>
      <c r="P133" s="24">
        <f t="shared" si="4"/>
        <v>-2911008288</v>
      </c>
      <c r="R133" s="31">
        <v>1488502097</v>
      </c>
      <c r="S133" s="32">
        <f t="shared" si="6"/>
        <v>6212795574</v>
      </c>
    </row>
    <row r="134" spans="1:19">
      <c r="A134" s="285" t="s">
        <v>288</v>
      </c>
      <c r="B134" s="229"/>
      <c r="C134" s="24">
        <v>2735932</v>
      </c>
      <c r="D134" s="24"/>
      <c r="E134" s="24">
        <v>39924509048</v>
      </c>
      <c r="F134" s="24"/>
      <c r="G134" s="24">
        <v>-40463880310</v>
      </c>
      <c r="H134" s="24">
        <v>59035674386</v>
      </c>
      <c r="I134" s="33">
        <f t="shared" si="7"/>
        <v>-539371262</v>
      </c>
      <c r="J134" s="24">
        <v>2735932</v>
      </c>
      <c r="K134" s="24"/>
      <c r="L134" s="24">
        <v>39924509048</v>
      </c>
      <c r="M134" s="24"/>
      <c r="N134" s="24">
        <v>-43407420861</v>
      </c>
      <c r="O134" s="24"/>
      <c r="P134" s="24">
        <f t="shared" si="4"/>
        <v>-3482911813</v>
      </c>
      <c r="R134" s="31">
        <v>1</v>
      </c>
      <c r="S134" s="32">
        <f t="shared" ref="S134:S165" si="8">R134-P137</f>
        <v>37131831080</v>
      </c>
    </row>
    <row r="135" spans="1:19">
      <c r="A135" s="285" t="s">
        <v>289</v>
      </c>
      <c r="B135" s="229"/>
      <c r="C135" s="24">
        <v>5500112</v>
      </c>
      <c r="D135" s="24"/>
      <c r="E135" s="24">
        <v>83322967726</v>
      </c>
      <c r="F135" s="24"/>
      <c r="G135" s="24">
        <v>-93344334677</v>
      </c>
      <c r="H135" s="24">
        <v>22669704920</v>
      </c>
      <c r="I135" s="33">
        <f t="shared" si="7"/>
        <v>-10021366951</v>
      </c>
      <c r="J135" s="24">
        <v>5500112</v>
      </c>
      <c r="K135" s="24"/>
      <c r="L135" s="24">
        <v>83322967726</v>
      </c>
      <c r="M135" s="24"/>
      <c r="N135" s="24">
        <v>-98375430532</v>
      </c>
      <c r="O135" s="24"/>
      <c r="P135" s="24">
        <f t="shared" si="4"/>
        <v>-15052462806</v>
      </c>
      <c r="R135" s="31">
        <v>911642792</v>
      </c>
      <c r="S135" s="32">
        <f t="shared" si="8"/>
        <v>-198850245</v>
      </c>
    </row>
    <row r="136" spans="1:19">
      <c r="A136" s="285" t="s">
        <v>102</v>
      </c>
      <c r="B136" s="229"/>
      <c r="C136" s="24">
        <v>1533334</v>
      </c>
      <c r="D136" s="24"/>
      <c r="E136" s="24">
        <v>42068214293</v>
      </c>
      <c r="F136" s="24"/>
      <c r="G136" s="24">
        <v>-44396826348</v>
      </c>
      <c r="H136" s="24">
        <v>47932289502</v>
      </c>
      <c r="I136" s="33">
        <f t="shared" si="7"/>
        <v>-2328612055</v>
      </c>
      <c r="J136" s="24">
        <v>1533334</v>
      </c>
      <c r="K136" s="24"/>
      <c r="L136" s="24">
        <v>42068214293</v>
      </c>
      <c r="M136" s="24"/>
      <c r="N136" s="24">
        <v>-46792507770</v>
      </c>
      <c r="O136" s="24"/>
      <c r="P136" s="24">
        <f t="shared" ref="P136:P199" si="9">L136+N136</f>
        <v>-4724293477</v>
      </c>
      <c r="R136" s="31">
        <v>14552242122</v>
      </c>
      <c r="S136" s="32">
        <f t="shared" si="8"/>
        <v>25841549426</v>
      </c>
    </row>
    <row r="137" spans="1:19">
      <c r="A137" s="285" t="s">
        <v>104</v>
      </c>
      <c r="B137" s="229"/>
      <c r="C137" s="24">
        <v>4355863</v>
      </c>
      <c r="D137" s="24"/>
      <c r="E137" s="24">
        <v>139034553707</v>
      </c>
      <c r="F137" s="24"/>
      <c r="G137" s="24">
        <v>-150135002743</v>
      </c>
      <c r="H137" s="24">
        <v>23065327404</v>
      </c>
      <c r="I137" s="33">
        <f t="shared" si="7"/>
        <v>-11100449036</v>
      </c>
      <c r="J137" s="24">
        <v>4355863</v>
      </c>
      <c r="K137" s="24"/>
      <c r="L137" s="24">
        <v>139034553707</v>
      </c>
      <c r="M137" s="24"/>
      <c r="N137" s="24">
        <v>-176166384786</v>
      </c>
      <c r="O137" s="24"/>
      <c r="P137" s="24">
        <f t="shared" si="9"/>
        <v>-37131831079</v>
      </c>
      <c r="R137" s="31">
        <v>2468366115</v>
      </c>
      <c r="S137" s="32">
        <f t="shared" si="8"/>
        <v>3245321004</v>
      </c>
    </row>
    <row r="138" spans="1:19">
      <c r="A138" s="285" t="s">
        <v>290</v>
      </c>
      <c r="B138" s="229"/>
      <c r="C138" s="24">
        <v>1765827</v>
      </c>
      <c r="D138" s="24"/>
      <c r="E138" s="24">
        <v>49833544155</v>
      </c>
      <c r="F138" s="24"/>
      <c r="G138" s="24">
        <v>-55557205324</v>
      </c>
      <c r="H138" s="24">
        <v>17862886341</v>
      </c>
      <c r="I138" s="33">
        <f t="shared" si="7"/>
        <v>-5723661169</v>
      </c>
      <c r="J138" s="24">
        <v>1765827</v>
      </c>
      <c r="K138" s="24"/>
      <c r="L138" s="24">
        <v>49833544155</v>
      </c>
      <c r="M138" s="24"/>
      <c r="N138" s="24">
        <v>-48723051118</v>
      </c>
      <c r="O138" s="24"/>
      <c r="P138" s="24">
        <f t="shared" si="9"/>
        <v>1110493037</v>
      </c>
      <c r="R138" s="31">
        <v>-858970130</v>
      </c>
      <c r="S138" s="32">
        <f t="shared" si="8"/>
        <v>-12607953168</v>
      </c>
    </row>
    <row r="139" spans="1:19">
      <c r="A139" s="285" t="s">
        <v>178</v>
      </c>
      <c r="B139" s="229"/>
      <c r="C139" s="24">
        <v>6222640</v>
      </c>
      <c r="D139" s="24"/>
      <c r="E139" s="24">
        <v>142331007872</v>
      </c>
      <c r="F139" s="24"/>
      <c r="G139" s="24">
        <v>-151617309014</v>
      </c>
      <c r="H139" s="24">
        <v>2802854081</v>
      </c>
      <c r="I139" s="33">
        <f t="shared" ref="I139:I170" si="10">E139+G139</f>
        <v>-9286301142</v>
      </c>
      <c r="J139" s="24">
        <v>6222640</v>
      </c>
      <c r="K139" s="24"/>
      <c r="L139" s="24">
        <v>142331007872</v>
      </c>
      <c r="M139" s="24"/>
      <c r="N139" s="24">
        <v>-153620315176</v>
      </c>
      <c r="O139" s="24"/>
      <c r="P139" s="24">
        <f t="shared" si="9"/>
        <v>-11289307304</v>
      </c>
      <c r="R139" s="31">
        <v>7754068725</v>
      </c>
      <c r="S139" s="32">
        <f t="shared" si="8"/>
        <v>11005396406</v>
      </c>
    </row>
    <row r="140" spans="1:19">
      <c r="A140" s="285" t="s">
        <v>180</v>
      </c>
      <c r="B140" s="229"/>
      <c r="C140" s="24">
        <v>618202</v>
      </c>
      <c r="D140" s="24"/>
      <c r="E140" s="24">
        <v>34990979373</v>
      </c>
      <c r="F140" s="24"/>
      <c r="G140" s="24">
        <v>-37734891464</v>
      </c>
      <c r="H140" s="24">
        <v>21032166474</v>
      </c>
      <c r="I140" s="33">
        <f t="shared" si="10"/>
        <v>-2743912091</v>
      </c>
      <c r="J140" s="24">
        <v>618202</v>
      </c>
      <c r="K140" s="24"/>
      <c r="L140" s="24">
        <v>34990979373</v>
      </c>
      <c r="M140" s="24"/>
      <c r="N140" s="24">
        <v>-35767934262</v>
      </c>
      <c r="O140" s="24"/>
      <c r="P140" s="24">
        <f t="shared" si="9"/>
        <v>-776954889</v>
      </c>
      <c r="R140" s="31">
        <v>1841239029</v>
      </c>
      <c r="S140" s="32">
        <f t="shared" si="8"/>
        <v>-7321238291</v>
      </c>
    </row>
    <row r="141" spans="1:19">
      <c r="A141" s="285" t="s">
        <v>259</v>
      </c>
      <c r="B141" s="229"/>
      <c r="C141" s="24">
        <v>1915836</v>
      </c>
      <c r="D141" s="24"/>
      <c r="E141" s="24">
        <v>62046550158</v>
      </c>
      <c r="F141" s="24"/>
      <c r="G141" s="24">
        <v>-53716965049</v>
      </c>
      <c r="H141" s="24">
        <v>50711790223</v>
      </c>
      <c r="I141" s="33">
        <f t="shared" si="10"/>
        <v>8329585109</v>
      </c>
      <c r="J141" s="24">
        <v>1915836</v>
      </c>
      <c r="K141" s="24"/>
      <c r="L141" s="24">
        <v>62046550158</v>
      </c>
      <c r="M141" s="24"/>
      <c r="N141" s="24">
        <v>-50297567120</v>
      </c>
      <c r="O141" s="24"/>
      <c r="P141" s="24">
        <f t="shared" si="9"/>
        <v>11748983038</v>
      </c>
      <c r="R141" s="31">
        <v>1653545434</v>
      </c>
      <c r="S141" s="32">
        <f t="shared" si="8"/>
        <v>3763221192</v>
      </c>
    </row>
    <row r="142" spans="1:19">
      <c r="A142" s="285" t="s">
        <v>291</v>
      </c>
      <c r="B142" s="229"/>
      <c r="C142" s="24">
        <v>2073916</v>
      </c>
      <c r="D142" s="24"/>
      <c r="E142" s="24">
        <v>31047337572</v>
      </c>
      <c r="F142" s="24"/>
      <c r="G142" s="24">
        <v>-31808889292</v>
      </c>
      <c r="H142" s="24">
        <v>34172206325</v>
      </c>
      <c r="I142" s="33">
        <f t="shared" si="10"/>
        <v>-761551720</v>
      </c>
      <c r="J142" s="24">
        <v>2073916</v>
      </c>
      <c r="K142" s="24"/>
      <c r="L142" s="24">
        <v>31047337572</v>
      </c>
      <c r="M142" s="24"/>
      <c r="N142" s="24">
        <v>-34298665253</v>
      </c>
      <c r="O142" s="24"/>
      <c r="P142" s="24">
        <f t="shared" si="9"/>
        <v>-3251327681</v>
      </c>
      <c r="R142" s="31">
        <v>166877981</v>
      </c>
      <c r="S142" s="32">
        <f t="shared" si="8"/>
        <v>13545285548</v>
      </c>
    </row>
    <row r="143" spans="1:19">
      <c r="A143" s="285" t="s">
        <v>260</v>
      </c>
      <c r="B143" s="229"/>
      <c r="C143" s="24">
        <v>1720322</v>
      </c>
      <c r="D143" s="24"/>
      <c r="E143" s="24">
        <v>43401984818</v>
      </c>
      <c r="F143" s="24"/>
      <c r="G143" s="24">
        <v>-57181292103</v>
      </c>
      <c r="H143" s="24">
        <v>54648009783</v>
      </c>
      <c r="I143" s="33">
        <f t="shared" si="10"/>
        <v>-13779307285</v>
      </c>
      <c r="J143" s="24">
        <v>1720322</v>
      </c>
      <c r="K143" s="24"/>
      <c r="L143" s="24">
        <v>43401984818</v>
      </c>
      <c r="M143" s="24"/>
      <c r="N143" s="24">
        <v>-34239507498</v>
      </c>
      <c r="O143" s="24"/>
      <c r="P143" s="24">
        <f t="shared" si="9"/>
        <v>9162477320</v>
      </c>
      <c r="R143" s="31">
        <v>7364231851</v>
      </c>
      <c r="S143" s="32">
        <f t="shared" si="8"/>
        <v>7515564982</v>
      </c>
    </row>
    <row r="144" spans="1:19">
      <c r="A144" s="285" t="s">
        <v>205</v>
      </c>
      <c r="B144" s="229"/>
      <c r="C144" s="24">
        <v>7997341</v>
      </c>
      <c r="D144" s="24"/>
      <c r="E144" s="24">
        <v>27728453313</v>
      </c>
      <c r="F144" s="24"/>
      <c r="G144" s="24">
        <v>-29544811403</v>
      </c>
      <c r="H144" s="24">
        <v>35262261123</v>
      </c>
      <c r="I144" s="33">
        <f t="shared" si="10"/>
        <v>-1816358090</v>
      </c>
      <c r="J144" s="24">
        <v>7997341</v>
      </c>
      <c r="K144" s="24"/>
      <c r="L144" s="24">
        <v>27728453313</v>
      </c>
      <c r="M144" s="24"/>
      <c r="N144" s="24">
        <v>-29838129071</v>
      </c>
      <c r="O144" s="24"/>
      <c r="P144" s="24">
        <f t="shared" si="9"/>
        <v>-2109675758</v>
      </c>
      <c r="R144" s="31">
        <v>6652870374</v>
      </c>
      <c r="S144" s="32">
        <f t="shared" si="8"/>
        <v>10304409303</v>
      </c>
    </row>
    <row r="145" spans="1:19">
      <c r="A145" s="285" t="s">
        <v>261</v>
      </c>
      <c r="B145" s="229"/>
      <c r="C145" s="24">
        <v>8067914</v>
      </c>
      <c r="D145" s="24"/>
      <c r="E145" s="24">
        <v>20097894242</v>
      </c>
      <c r="F145" s="24"/>
      <c r="G145" s="24">
        <v>-22458650092</v>
      </c>
      <c r="H145" s="24">
        <v>42820631900</v>
      </c>
      <c r="I145" s="33">
        <f t="shared" si="10"/>
        <v>-2360755850</v>
      </c>
      <c r="J145" s="24">
        <v>8067914</v>
      </c>
      <c r="K145" s="24"/>
      <c r="L145" s="24">
        <v>20097894242</v>
      </c>
      <c r="M145" s="24"/>
      <c r="N145" s="24">
        <v>-33476301809</v>
      </c>
      <c r="O145" s="24"/>
      <c r="P145" s="24">
        <f t="shared" si="9"/>
        <v>-13378407567</v>
      </c>
      <c r="R145" s="31">
        <v>1823660787</v>
      </c>
      <c r="S145" s="32">
        <f t="shared" si="8"/>
        <v>3455993716</v>
      </c>
    </row>
    <row r="146" spans="1:19">
      <c r="A146" s="285" t="s">
        <v>307</v>
      </c>
      <c r="B146" s="229"/>
      <c r="C146" s="24">
        <v>2244865</v>
      </c>
      <c r="D146" s="24"/>
      <c r="E146" s="24">
        <v>3097333180</v>
      </c>
      <c r="F146" s="24"/>
      <c r="G146" s="24">
        <v>-3786042162</v>
      </c>
      <c r="H146" s="24">
        <v>24160353058</v>
      </c>
      <c r="I146" s="33">
        <f t="shared" si="10"/>
        <v>-688708982</v>
      </c>
      <c r="J146" s="24">
        <v>2244865</v>
      </c>
      <c r="K146" s="24"/>
      <c r="L146" s="24">
        <v>3097333180</v>
      </c>
      <c r="M146" s="24"/>
      <c r="N146" s="24">
        <v>-3248666311</v>
      </c>
      <c r="O146" s="24"/>
      <c r="P146" s="24">
        <f t="shared" si="9"/>
        <v>-151333131</v>
      </c>
      <c r="R146" s="31">
        <v>3760748044</v>
      </c>
      <c r="S146" s="32">
        <f t="shared" si="8"/>
        <v>2314349031</v>
      </c>
    </row>
    <row r="147" spans="1:19">
      <c r="A147" s="285" t="s">
        <v>218</v>
      </c>
      <c r="B147" s="229"/>
      <c r="C147" s="24">
        <v>30023604</v>
      </c>
      <c r="D147" s="24"/>
      <c r="E147" s="24">
        <v>46677523006</v>
      </c>
      <c r="F147" s="24"/>
      <c r="G147" s="24">
        <v>-47682532476</v>
      </c>
      <c r="H147" s="24">
        <v>38975543742</v>
      </c>
      <c r="I147" s="33">
        <f t="shared" si="10"/>
        <v>-1005009470</v>
      </c>
      <c r="J147" s="24">
        <v>30023604</v>
      </c>
      <c r="K147" s="24"/>
      <c r="L147" s="24">
        <v>46677523006</v>
      </c>
      <c r="M147" s="24"/>
      <c r="N147" s="24">
        <v>-50329061935</v>
      </c>
      <c r="O147" s="24"/>
      <c r="P147" s="24">
        <f t="shared" si="9"/>
        <v>-3651538929</v>
      </c>
      <c r="R147" s="31">
        <v>3284291861</v>
      </c>
      <c r="S147" s="32">
        <f t="shared" si="8"/>
        <v>17019823362</v>
      </c>
    </row>
    <row r="148" spans="1:19">
      <c r="A148" s="285" t="s">
        <v>207</v>
      </c>
      <c r="B148" s="229"/>
      <c r="C148" s="24">
        <v>6968053</v>
      </c>
      <c r="D148" s="24"/>
      <c r="E148" s="24">
        <v>35879752182</v>
      </c>
      <c r="F148" s="24"/>
      <c r="G148" s="24">
        <v>-37828865735</v>
      </c>
      <c r="H148" s="24">
        <v>30287139066</v>
      </c>
      <c r="I148" s="33">
        <f t="shared" si="10"/>
        <v>-1949113553</v>
      </c>
      <c r="J148" s="24">
        <v>6968053</v>
      </c>
      <c r="K148" s="24"/>
      <c r="L148" s="24">
        <v>35879752182</v>
      </c>
      <c r="M148" s="24"/>
      <c r="N148" s="24">
        <v>-37512085111</v>
      </c>
      <c r="O148" s="24"/>
      <c r="P148" s="24">
        <f t="shared" si="9"/>
        <v>-1632332929</v>
      </c>
      <c r="R148" s="31">
        <v>5142001867</v>
      </c>
      <c r="S148" s="32">
        <f t="shared" si="8"/>
        <v>13120890290</v>
      </c>
    </row>
    <row r="149" spans="1:19">
      <c r="A149" s="285" t="s">
        <v>187</v>
      </c>
      <c r="B149" s="229"/>
      <c r="C149" s="24">
        <v>1456774</v>
      </c>
      <c r="D149" s="24"/>
      <c r="E149" s="24">
        <v>43008753985</v>
      </c>
      <c r="F149" s="24"/>
      <c r="G149" s="24">
        <v>-45466568095</v>
      </c>
      <c r="H149" s="24">
        <v>39033926048</v>
      </c>
      <c r="I149" s="33">
        <f t="shared" si="10"/>
        <v>-2457814110</v>
      </c>
      <c r="J149" s="24">
        <v>1456774</v>
      </c>
      <c r="K149" s="24"/>
      <c r="L149" s="24">
        <v>43008753985</v>
      </c>
      <c r="M149" s="24"/>
      <c r="N149" s="24">
        <v>-41562354972</v>
      </c>
      <c r="O149" s="24"/>
      <c r="P149" s="24">
        <f t="shared" si="9"/>
        <v>1446399013</v>
      </c>
      <c r="R149" s="31">
        <v>4809766840</v>
      </c>
      <c r="S149" s="32">
        <f t="shared" si="8"/>
        <v>12031460604</v>
      </c>
    </row>
    <row r="150" spans="1:19">
      <c r="A150" s="285" t="s">
        <v>308</v>
      </c>
      <c r="B150" s="229"/>
      <c r="C150" s="24">
        <v>14837776</v>
      </c>
      <c r="D150" s="24"/>
      <c r="E150" s="24">
        <v>66601348211</v>
      </c>
      <c r="F150" s="24"/>
      <c r="G150" s="24">
        <v>-66601350000</v>
      </c>
      <c r="H150" s="24">
        <v>4222452778</v>
      </c>
      <c r="I150" s="33">
        <f t="shared" si="10"/>
        <v>-1789</v>
      </c>
      <c r="J150" s="24">
        <v>14837776</v>
      </c>
      <c r="K150" s="24"/>
      <c r="L150" s="24">
        <v>66601348211</v>
      </c>
      <c r="M150" s="24"/>
      <c r="N150" s="24">
        <v>-80336879712</v>
      </c>
      <c r="O150" s="24"/>
      <c r="P150" s="24">
        <f t="shared" si="9"/>
        <v>-13735531501</v>
      </c>
      <c r="R150" s="31">
        <v>30643430157</v>
      </c>
      <c r="S150" s="32">
        <f t="shared" si="8"/>
        <v>31693591360</v>
      </c>
    </row>
    <row r="151" spans="1:19">
      <c r="A151" s="285" t="s">
        <v>157</v>
      </c>
      <c r="B151" s="229"/>
      <c r="C151" s="24">
        <v>2750489</v>
      </c>
      <c r="D151" s="24"/>
      <c r="E151" s="24">
        <v>51510888448</v>
      </c>
      <c r="F151" s="24"/>
      <c r="G151" s="24">
        <v>-54868102776</v>
      </c>
      <c r="H151" s="24">
        <v>36352276528</v>
      </c>
      <c r="I151" s="33">
        <f t="shared" si="10"/>
        <v>-3357214328</v>
      </c>
      <c r="J151" s="24">
        <v>2750489</v>
      </c>
      <c r="K151" s="24"/>
      <c r="L151" s="24">
        <v>51510888448</v>
      </c>
      <c r="M151" s="24"/>
      <c r="N151" s="24">
        <v>-59489776871</v>
      </c>
      <c r="O151" s="24"/>
      <c r="P151" s="24">
        <f t="shared" si="9"/>
        <v>-7978888423</v>
      </c>
      <c r="R151" s="31">
        <v>871822777</v>
      </c>
      <c r="S151" s="32">
        <f t="shared" si="8"/>
        <v>10465967289</v>
      </c>
    </row>
    <row r="152" spans="1:19">
      <c r="A152" s="285" t="s">
        <v>162</v>
      </c>
      <c r="B152" s="229"/>
      <c r="C152" s="24">
        <v>11454971</v>
      </c>
      <c r="D152" s="24"/>
      <c r="E152" s="24">
        <v>57981656497</v>
      </c>
      <c r="F152" s="24"/>
      <c r="G152" s="24">
        <v>-61345201497</v>
      </c>
      <c r="H152" s="24">
        <v>23788448126</v>
      </c>
      <c r="I152" s="33">
        <f t="shared" si="10"/>
        <v>-3363545000</v>
      </c>
      <c r="J152" s="24">
        <v>11454971</v>
      </c>
      <c r="K152" s="24"/>
      <c r="L152" s="24">
        <v>57981656497</v>
      </c>
      <c r="M152" s="24"/>
      <c r="N152" s="24">
        <v>-65203350261</v>
      </c>
      <c r="O152" s="24"/>
      <c r="P152" s="24">
        <f t="shared" si="9"/>
        <v>-7221693764</v>
      </c>
      <c r="R152" s="31">
        <v>1240280758</v>
      </c>
      <c r="S152" s="32">
        <f t="shared" si="8"/>
        <v>9131426800</v>
      </c>
    </row>
    <row r="153" spans="1:19">
      <c r="A153" s="285" t="s">
        <v>139</v>
      </c>
      <c r="B153" s="229"/>
      <c r="C153" s="24">
        <v>8604348</v>
      </c>
      <c r="D153" s="24"/>
      <c r="E153" s="24">
        <v>41739382395</v>
      </c>
      <c r="F153" s="24"/>
      <c r="G153" s="24">
        <v>-41704941772</v>
      </c>
      <c r="H153" s="24">
        <v>9128487957</v>
      </c>
      <c r="I153" s="33">
        <f t="shared" si="10"/>
        <v>34440623</v>
      </c>
      <c r="J153" s="24">
        <v>8604348</v>
      </c>
      <c r="K153" s="24"/>
      <c r="L153" s="24">
        <v>41739382395</v>
      </c>
      <c r="M153" s="24"/>
      <c r="N153" s="24">
        <v>-42789543598</v>
      </c>
      <c r="O153" s="24"/>
      <c r="P153" s="24">
        <f t="shared" si="9"/>
        <v>-1050161203</v>
      </c>
      <c r="R153" s="31">
        <v>-2409956499</v>
      </c>
      <c r="S153" s="32">
        <f t="shared" si="8"/>
        <v>-9537343873</v>
      </c>
    </row>
    <row r="154" spans="1:19">
      <c r="A154" s="285" t="s">
        <v>309</v>
      </c>
      <c r="B154" s="229"/>
      <c r="C154" s="24">
        <v>4451197</v>
      </c>
      <c r="D154" s="24"/>
      <c r="E154" s="24">
        <v>44158629534</v>
      </c>
      <c r="F154" s="24"/>
      <c r="G154" s="24">
        <v>-44255871702</v>
      </c>
      <c r="H154" s="24">
        <v>22046273455</v>
      </c>
      <c r="I154" s="33">
        <f t="shared" si="10"/>
        <v>-97242168</v>
      </c>
      <c r="J154" s="24">
        <v>4451197</v>
      </c>
      <c r="K154" s="24"/>
      <c r="L154" s="24">
        <v>44158629534</v>
      </c>
      <c r="M154" s="24"/>
      <c r="N154" s="24">
        <v>-53752774046</v>
      </c>
      <c r="O154" s="24"/>
      <c r="P154" s="24">
        <f t="shared" si="9"/>
        <v>-9594144512</v>
      </c>
      <c r="R154" s="31">
        <v>-820710999</v>
      </c>
      <c r="S154" s="32">
        <f t="shared" si="8"/>
        <v>386309236</v>
      </c>
    </row>
    <row r="155" spans="1:19">
      <c r="A155" s="285" t="s">
        <v>199</v>
      </c>
      <c r="B155" s="229"/>
      <c r="C155" s="24">
        <v>4142824</v>
      </c>
      <c r="D155" s="24"/>
      <c r="E155" s="24">
        <v>30556852546</v>
      </c>
      <c r="F155" s="24"/>
      <c r="G155" s="24">
        <v>-33687190406</v>
      </c>
      <c r="H155" s="24">
        <v>21448394218</v>
      </c>
      <c r="I155" s="33">
        <f t="shared" si="10"/>
        <v>-3130337860</v>
      </c>
      <c r="J155" s="24">
        <v>4142824</v>
      </c>
      <c r="K155" s="24"/>
      <c r="L155" s="24">
        <v>30556852546</v>
      </c>
      <c r="M155" s="24"/>
      <c r="N155" s="24">
        <v>-38447998588</v>
      </c>
      <c r="O155" s="24"/>
      <c r="P155" s="24">
        <f t="shared" si="9"/>
        <v>-7891146042</v>
      </c>
      <c r="R155" s="31">
        <v>3819003393</v>
      </c>
      <c r="S155" s="32">
        <f t="shared" si="8"/>
        <v>27801206161</v>
      </c>
    </row>
    <row r="156" spans="1:19">
      <c r="A156" s="285" t="s">
        <v>119</v>
      </c>
      <c r="B156" s="229"/>
      <c r="C156" s="24">
        <v>1099330</v>
      </c>
      <c r="D156" s="24"/>
      <c r="E156" s="24">
        <v>33078722624</v>
      </c>
      <c r="F156" s="24"/>
      <c r="G156" s="24">
        <v>-32763936464</v>
      </c>
      <c r="H156" s="24">
        <v>25027147334</v>
      </c>
      <c r="I156" s="33">
        <f t="shared" si="10"/>
        <v>314786160</v>
      </c>
      <c r="J156" s="24">
        <v>1099330</v>
      </c>
      <c r="K156" s="24"/>
      <c r="L156" s="24">
        <v>33078722624</v>
      </c>
      <c r="M156" s="24"/>
      <c r="N156" s="24">
        <v>-25951335250</v>
      </c>
      <c r="O156" s="24"/>
      <c r="P156" s="24">
        <f t="shared" si="9"/>
        <v>7127387374</v>
      </c>
      <c r="R156" s="31">
        <v>1096051853</v>
      </c>
      <c r="S156" s="32">
        <f t="shared" si="8"/>
        <v>4519152716</v>
      </c>
    </row>
    <row r="157" spans="1:19">
      <c r="A157" s="285" t="s">
        <v>341</v>
      </c>
      <c r="B157" s="229"/>
      <c r="C157" s="24">
        <v>1391672</v>
      </c>
      <c r="D157" s="24"/>
      <c r="E157" s="24">
        <v>20197516656</v>
      </c>
      <c r="F157" s="24"/>
      <c r="G157" s="24">
        <v>-21041382339</v>
      </c>
      <c r="H157" s="24">
        <v>62927778398</v>
      </c>
      <c r="I157" s="33">
        <f t="shared" si="10"/>
        <v>-843865683</v>
      </c>
      <c r="J157" s="24">
        <v>1391672</v>
      </c>
      <c r="K157" s="24"/>
      <c r="L157" s="24">
        <v>20197516656</v>
      </c>
      <c r="M157" s="24"/>
      <c r="N157" s="24">
        <v>-21404536891</v>
      </c>
      <c r="O157" s="24"/>
      <c r="P157" s="24">
        <f t="shared" si="9"/>
        <v>-1207020235</v>
      </c>
      <c r="R157" s="31">
        <v>4590228087</v>
      </c>
      <c r="S157" s="32">
        <f t="shared" si="8"/>
        <v>5257088420</v>
      </c>
    </row>
    <row r="158" spans="1:19">
      <c r="A158" s="285" t="s">
        <v>103</v>
      </c>
      <c r="B158" s="229"/>
      <c r="C158" s="24">
        <v>23552737</v>
      </c>
      <c r="D158" s="24"/>
      <c r="E158" s="24">
        <v>58016418380</v>
      </c>
      <c r="F158" s="24"/>
      <c r="G158" s="24">
        <v>-66140435694</v>
      </c>
      <c r="H158" s="24">
        <v>14570955002</v>
      </c>
      <c r="I158" s="33">
        <f t="shared" si="10"/>
        <v>-8124017314</v>
      </c>
      <c r="J158" s="24">
        <v>23552737</v>
      </c>
      <c r="K158" s="24"/>
      <c r="L158" s="24">
        <v>58016418380</v>
      </c>
      <c r="M158" s="24"/>
      <c r="N158" s="24">
        <v>-81998621148</v>
      </c>
      <c r="O158" s="24"/>
      <c r="P158" s="24">
        <f t="shared" si="9"/>
        <v>-23982202768</v>
      </c>
      <c r="R158" s="31">
        <v>9195361625</v>
      </c>
      <c r="S158" s="32">
        <f t="shared" si="8"/>
        <v>8417699655</v>
      </c>
    </row>
    <row r="159" spans="1:19">
      <c r="A159" s="285" t="s">
        <v>147</v>
      </c>
      <c r="B159" s="229"/>
      <c r="C159" s="24">
        <v>3876607</v>
      </c>
      <c r="D159" s="24"/>
      <c r="E159" s="24">
        <v>29633731742</v>
      </c>
      <c r="F159" s="24"/>
      <c r="G159" s="24">
        <v>-30589013700</v>
      </c>
      <c r="H159" s="24">
        <v>54351549102</v>
      </c>
      <c r="I159" s="33">
        <f t="shared" si="10"/>
        <v>-955281958</v>
      </c>
      <c r="J159" s="24">
        <v>3876607</v>
      </c>
      <c r="K159" s="24"/>
      <c r="L159" s="24">
        <v>29633731742</v>
      </c>
      <c r="M159" s="24"/>
      <c r="N159" s="24">
        <v>-33056832605</v>
      </c>
      <c r="O159" s="24"/>
      <c r="P159" s="24">
        <f t="shared" si="9"/>
        <v>-3423100863</v>
      </c>
      <c r="R159" s="31">
        <v>-700861469</v>
      </c>
      <c r="S159" s="32">
        <f t="shared" si="8"/>
        <v>1121447714</v>
      </c>
    </row>
    <row r="160" spans="1:19">
      <c r="A160" s="285" t="s">
        <v>360</v>
      </c>
      <c r="B160" s="229"/>
      <c r="C160" s="24">
        <v>714714</v>
      </c>
      <c r="D160" s="24"/>
      <c r="E160" s="24">
        <v>26258655259</v>
      </c>
      <c r="F160" s="24"/>
      <c r="G160" s="24">
        <v>-26083227518</v>
      </c>
      <c r="H160" s="24">
        <v>34177591648</v>
      </c>
      <c r="I160" s="33">
        <f t="shared" si="10"/>
        <v>175427741</v>
      </c>
      <c r="J160" s="24">
        <v>714714</v>
      </c>
      <c r="K160" s="24"/>
      <c r="L160" s="24">
        <v>26258655259</v>
      </c>
      <c r="M160" s="24"/>
      <c r="N160" s="24">
        <v>-26925515592</v>
      </c>
      <c r="O160" s="24"/>
      <c r="P160" s="24">
        <f t="shared" si="9"/>
        <v>-666860333</v>
      </c>
      <c r="R160" s="31">
        <v>6189904022</v>
      </c>
      <c r="S160" s="32">
        <f t="shared" si="8"/>
        <v>12111524242</v>
      </c>
    </row>
    <row r="161" spans="1:19">
      <c r="A161" s="285" t="s">
        <v>214</v>
      </c>
      <c r="B161" s="229"/>
      <c r="C161" s="24">
        <v>3164502</v>
      </c>
      <c r="D161" s="24"/>
      <c r="E161" s="24">
        <v>19220063335</v>
      </c>
      <c r="F161" s="24"/>
      <c r="G161" s="24">
        <v>-18018541304</v>
      </c>
      <c r="H161" s="24">
        <v>37123974868</v>
      </c>
      <c r="I161" s="33">
        <f t="shared" si="10"/>
        <v>1201522031</v>
      </c>
      <c r="J161" s="24">
        <v>3164502</v>
      </c>
      <c r="K161" s="24"/>
      <c r="L161" s="24">
        <v>19220063335</v>
      </c>
      <c r="M161" s="24"/>
      <c r="N161" s="24">
        <v>-18442401365</v>
      </c>
      <c r="O161" s="24"/>
      <c r="P161" s="24">
        <f t="shared" si="9"/>
        <v>777661970</v>
      </c>
      <c r="R161" s="31">
        <v>1672820080</v>
      </c>
      <c r="S161" s="32">
        <f t="shared" si="8"/>
        <v>9706468471</v>
      </c>
    </row>
    <row r="162" spans="1:19">
      <c r="A162" s="285" t="s">
        <v>342</v>
      </c>
      <c r="B162" s="229"/>
      <c r="C162" s="24">
        <v>4017442</v>
      </c>
      <c r="D162" s="24"/>
      <c r="E162" s="24">
        <v>32387594968</v>
      </c>
      <c r="F162" s="24"/>
      <c r="G162" s="24">
        <v>-34164280868</v>
      </c>
      <c r="H162" s="24">
        <v>51537406445</v>
      </c>
      <c r="I162" s="33">
        <f t="shared" si="10"/>
        <v>-1776685900</v>
      </c>
      <c r="J162" s="24">
        <v>4017442</v>
      </c>
      <c r="K162" s="24"/>
      <c r="L162" s="24">
        <v>32387594968</v>
      </c>
      <c r="M162" s="24"/>
      <c r="N162" s="24">
        <v>-34209904151</v>
      </c>
      <c r="O162" s="24"/>
      <c r="P162" s="24">
        <f t="shared" si="9"/>
        <v>-1822309183</v>
      </c>
      <c r="R162" s="31">
        <v>816112077</v>
      </c>
      <c r="S162" s="32">
        <f t="shared" si="8"/>
        <v>13990614534</v>
      </c>
    </row>
    <row r="163" spans="1:19">
      <c r="A163" s="285" t="s">
        <v>100</v>
      </c>
      <c r="B163" s="229"/>
      <c r="C163" s="24">
        <v>2968099</v>
      </c>
      <c r="D163" s="24"/>
      <c r="E163" s="24">
        <v>27911151156</v>
      </c>
      <c r="F163" s="24"/>
      <c r="G163" s="24">
        <v>-29505321310</v>
      </c>
      <c r="H163" s="24">
        <v>39191159921</v>
      </c>
      <c r="I163" s="33">
        <f t="shared" si="10"/>
        <v>-1594170154</v>
      </c>
      <c r="J163" s="24">
        <v>2968099</v>
      </c>
      <c r="K163" s="24"/>
      <c r="L163" s="24">
        <v>27911151156</v>
      </c>
      <c r="M163" s="24"/>
      <c r="N163" s="24">
        <v>-33832771376</v>
      </c>
      <c r="O163" s="24"/>
      <c r="P163" s="24">
        <f t="shared" si="9"/>
        <v>-5921620220</v>
      </c>
      <c r="R163" s="31">
        <v>9156222643</v>
      </c>
      <c r="S163" s="32">
        <f t="shared" si="8"/>
        <v>5136554018</v>
      </c>
    </row>
    <row r="164" spans="1:19">
      <c r="A164" s="285" t="s">
        <v>98</v>
      </c>
      <c r="B164" s="229"/>
      <c r="C164" s="24">
        <v>6060055</v>
      </c>
      <c r="D164" s="24"/>
      <c r="E164" s="24">
        <v>30493476225</v>
      </c>
      <c r="F164" s="24"/>
      <c r="G164" s="24">
        <v>-31865144896</v>
      </c>
      <c r="H164" s="24">
        <v>170780618063</v>
      </c>
      <c r="I164" s="33">
        <f t="shared" si="10"/>
        <v>-1371668671</v>
      </c>
      <c r="J164" s="24">
        <v>6060055</v>
      </c>
      <c r="K164" s="24"/>
      <c r="L164" s="24">
        <v>30493476225</v>
      </c>
      <c r="M164" s="24"/>
      <c r="N164" s="24">
        <v>-38527124616</v>
      </c>
      <c r="O164" s="24"/>
      <c r="P164" s="24">
        <f t="shared" si="9"/>
        <v>-8033648391</v>
      </c>
      <c r="R164" s="31">
        <v>292195066</v>
      </c>
      <c r="S164" s="32">
        <f t="shared" si="8"/>
        <v>11198207632</v>
      </c>
    </row>
    <row r="165" spans="1:19">
      <c r="A165" s="285" t="s">
        <v>146</v>
      </c>
      <c r="B165" s="229"/>
      <c r="C165" s="24">
        <v>9729441</v>
      </c>
      <c r="D165" s="24"/>
      <c r="E165" s="24">
        <v>74761087889</v>
      </c>
      <c r="F165" s="24"/>
      <c r="G165" s="24">
        <v>-78733184719</v>
      </c>
      <c r="H165" s="24">
        <v>18057821350</v>
      </c>
      <c r="I165" s="33">
        <f t="shared" si="10"/>
        <v>-3972096830</v>
      </c>
      <c r="J165" s="24">
        <v>9729441</v>
      </c>
      <c r="K165" s="24"/>
      <c r="L165" s="24">
        <v>74761087889</v>
      </c>
      <c r="M165" s="24"/>
      <c r="N165" s="24">
        <v>-87935590346</v>
      </c>
      <c r="O165" s="24"/>
      <c r="P165" s="24">
        <f t="shared" si="9"/>
        <v>-13174502457</v>
      </c>
      <c r="R165" s="31">
        <v>4177927175</v>
      </c>
      <c r="S165" s="32">
        <f t="shared" si="8"/>
        <v>10491874611</v>
      </c>
    </row>
    <row r="166" spans="1:19">
      <c r="A166" s="285" t="s">
        <v>156</v>
      </c>
      <c r="B166" s="229"/>
      <c r="C166" s="24">
        <v>1213614</v>
      </c>
      <c r="D166" s="24"/>
      <c r="E166" s="24">
        <v>20787659328</v>
      </c>
      <c r="F166" s="24"/>
      <c r="G166" s="24">
        <v>-18147835498</v>
      </c>
      <c r="H166" s="24">
        <v>4657350179</v>
      </c>
      <c r="I166" s="33">
        <f t="shared" si="10"/>
        <v>2639823830</v>
      </c>
      <c r="J166" s="24">
        <v>1213614</v>
      </c>
      <c r="K166" s="24"/>
      <c r="L166" s="24">
        <v>20787659328</v>
      </c>
      <c r="M166" s="24"/>
      <c r="N166" s="24">
        <v>-16767990703</v>
      </c>
      <c r="O166" s="24"/>
      <c r="P166" s="24">
        <f t="shared" si="9"/>
        <v>4019668625</v>
      </c>
      <c r="R166" s="31">
        <v>3760268461</v>
      </c>
      <c r="S166" s="32">
        <f t="shared" ref="S166:S185" si="11">R166-P169</f>
        <v>-3850201596</v>
      </c>
    </row>
    <row r="167" spans="1:19">
      <c r="A167" s="285" t="s">
        <v>222</v>
      </c>
      <c r="B167" s="229"/>
      <c r="C167" s="24">
        <v>4850625</v>
      </c>
      <c r="D167" s="24"/>
      <c r="E167" s="24">
        <v>64418764119</v>
      </c>
      <c r="F167" s="24"/>
      <c r="G167" s="24">
        <v>-67247613430</v>
      </c>
      <c r="H167" s="24">
        <v>43618409682</v>
      </c>
      <c r="I167" s="33">
        <f t="shared" si="10"/>
        <v>-2828849311</v>
      </c>
      <c r="J167" s="24">
        <v>4850625</v>
      </c>
      <c r="K167" s="24"/>
      <c r="L167" s="24">
        <v>64418764119</v>
      </c>
      <c r="M167" s="24"/>
      <c r="N167" s="24">
        <v>-75324776685</v>
      </c>
      <c r="O167" s="24"/>
      <c r="P167" s="24">
        <f t="shared" si="9"/>
        <v>-10906012566</v>
      </c>
      <c r="R167" s="31">
        <v>243990826</v>
      </c>
      <c r="S167" s="32">
        <f t="shared" si="11"/>
        <v>14770619558</v>
      </c>
    </row>
    <row r="168" spans="1:19">
      <c r="A168" s="285" t="s">
        <v>190</v>
      </c>
      <c r="B168" s="229"/>
      <c r="C168" s="24">
        <v>8319947</v>
      </c>
      <c r="D168" s="24"/>
      <c r="E168" s="24">
        <v>38871083585</v>
      </c>
      <c r="F168" s="24"/>
      <c r="G168" s="24">
        <v>-44442108444</v>
      </c>
      <c r="H168" s="24">
        <v>3126644877</v>
      </c>
      <c r="I168" s="33">
        <f t="shared" si="10"/>
        <v>-5571024859</v>
      </c>
      <c r="J168" s="24">
        <v>8319947</v>
      </c>
      <c r="K168" s="24"/>
      <c r="L168" s="24">
        <v>38871083585</v>
      </c>
      <c r="M168" s="24"/>
      <c r="N168" s="24">
        <v>-45185031021</v>
      </c>
      <c r="O168" s="24"/>
      <c r="P168" s="24">
        <f t="shared" si="9"/>
        <v>-6313947436</v>
      </c>
      <c r="R168" s="31">
        <v>-886549599</v>
      </c>
      <c r="S168" s="32">
        <f t="shared" si="11"/>
        <v>12814972711</v>
      </c>
    </row>
    <row r="169" spans="1:19">
      <c r="A169" s="285" t="s">
        <v>196</v>
      </c>
      <c r="B169" s="229"/>
      <c r="C169" s="24">
        <v>6637211</v>
      </c>
      <c r="D169" s="24"/>
      <c r="E169" s="24">
        <v>57730046456</v>
      </c>
      <c r="F169" s="24"/>
      <c r="G169" s="24">
        <v>-54111474330</v>
      </c>
      <c r="H169" s="24">
        <v>73246937949</v>
      </c>
      <c r="I169" s="33">
        <f t="shared" si="10"/>
        <v>3618572126</v>
      </c>
      <c r="J169" s="24">
        <v>6637211</v>
      </c>
      <c r="K169" s="24"/>
      <c r="L169" s="24">
        <v>57730046456</v>
      </c>
      <c r="M169" s="24"/>
      <c r="N169" s="24">
        <v>-50119576399</v>
      </c>
      <c r="O169" s="24"/>
      <c r="P169" s="24">
        <f t="shared" si="9"/>
        <v>7610470057</v>
      </c>
      <c r="R169" s="31">
        <v>4012322462</v>
      </c>
      <c r="S169" s="32">
        <f t="shared" si="11"/>
        <v>9686249231</v>
      </c>
    </row>
    <row r="170" spans="1:19">
      <c r="A170" s="285" t="s">
        <v>279</v>
      </c>
      <c r="B170" s="229"/>
      <c r="C170" s="24">
        <v>4726255</v>
      </c>
      <c r="D170" s="24"/>
      <c r="E170" s="24">
        <v>69156529285</v>
      </c>
      <c r="F170" s="24"/>
      <c r="G170" s="24">
        <v>-70913620460</v>
      </c>
      <c r="H170" s="24">
        <v>36972551396</v>
      </c>
      <c r="I170" s="33">
        <f t="shared" si="10"/>
        <v>-1757091175</v>
      </c>
      <c r="J170" s="24">
        <v>4726255</v>
      </c>
      <c r="K170" s="24"/>
      <c r="L170" s="24">
        <v>69156529285</v>
      </c>
      <c r="M170" s="24"/>
      <c r="N170" s="24">
        <v>-83683158017</v>
      </c>
      <c r="O170" s="24"/>
      <c r="P170" s="24">
        <f t="shared" si="9"/>
        <v>-14526628732</v>
      </c>
      <c r="R170" s="31">
        <v>3050699002</v>
      </c>
      <c r="S170" s="32">
        <f t="shared" si="11"/>
        <v>4059187488</v>
      </c>
    </row>
    <row r="171" spans="1:19">
      <c r="A171" s="285" t="s">
        <v>99</v>
      </c>
      <c r="B171" s="229"/>
      <c r="C171" s="24">
        <v>13658671</v>
      </c>
      <c r="D171" s="24"/>
      <c r="E171" s="24">
        <v>42320761750</v>
      </c>
      <c r="F171" s="24"/>
      <c r="G171" s="24">
        <v>-52307232142</v>
      </c>
      <c r="H171" s="24">
        <v>49776574906</v>
      </c>
      <c r="I171" s="33">
        <f t="shared" ref="I171:I202" si="12">E171+G171</f>
        <v>-9986470392</v>
      </c>
      <c r="J171" s="24">
        <v>13658671</v>
      </c>
      <c r="K171" s="24"/>
      <c r="L171" s="24">
        <v>42320761750</v>
      </c>
      <c r="M171" s="24"/>
      <c r="N171" s="24">
        <v>-56022284060</v>
      </c>
      <c r="O171" s="24"/>
      <c r="P171" s="24">
        <f t="shared" si="9"/>
        <v>-13701522310</v>
      </c>
      <c r="R171" s="31">
        <v>2583967669</v>
      </c>
      <c r="S171" s="32">
        <f t="shared" si="11"/>
        <v>3162718337</v>
      </c>
    </row>
    <row r="172" spans="1:19">
      <c r="A172" s="285" t="s">
        <v>114</v>
      </c>
      <c r="B172" s="229"/>
      <c r="C172" s="24">
        <v>15254450</v>
      </c>
      <c r="D172" s="24"/>
      <c r="E172" s="24">
        <v>156792513476</v>
      </c>
      <c r="F172" s="24"/>
      <c r="G172" s="24">
        <v>-165545343205</v>
      </c>
      <c r="H172" s="24">
        <v>23082864098</v>
      </c>
      <c r="I172" s="33">
        <f t="shared" si="12"/>
        <v>-8752829729</v>
      </c>
      <c r="J172" s="24">
        <v>15254450</v>
      </c>
      <c r="K172" s="24"/>
      <c r="L172" s="24">
        <v>156792513476</v>
      </c>
      <c r="M172" s="24"/>
      <c r="N172" s="24">
        <v>-162466440245</v>
      </c>
      <c r="O172" s="24"/>
      <c r="P172" s="24">
        <f t="shared" si="9"/>
        <v>-5673926769</v>
      </c>
      <c r="R172" s="31">
        <v>4060256163</v>
      </c>
      <c r="S172" s="32">
        <f t="shared" si="11"/>
        <v>20711229694</v>
      </c>
    </row>
    <row r="173" spans="1:19">
      <c r="A173" s="285" t="s">
        <v>183</v>
      </c>
      <c r="B173" s="229"/>
      <c r="C173" s="24">
        <v>5957094</v>
      </c>
      <c r="D173" s="24"/>
      <c r="E173" s="24">
        <v>31858473190</v>
      </c>
      <c r="F173" s="24"/>
      <c r="G173" s="24">
        <v>-33162524867</v>
      </c>
      <c r="H173" s="24">
        <v>10328633170</v>
      </c>
      <c r="I173" s="33">
        <f t="shared" si="12"/>
        <v>-1304051677</v>
      </c>
      <c r="J173" s="24">
        <v>5957094</v>
      </c>
      <c r="K173" s="24"/>
      <c r="L173" s="24">
        <v>31858473190</v>
      </c>
      <c r="M173" s="24"/>
      <c r="N173" s="24">
        <v>-32866961676</v>
      </c>
      <c r="O173" s="24"/>
      <c r="P173" s="24">
        <f t="shared" si="9"/>
        <v>-1008488486</v>
      </c>
      <c r="R173" s="31">
        <v>3481018169</v>
      </c>
      <c r="S173" s="32">
        <f t="shared" si="11"/>
        <v>4038523408</v>
      </c>
    </row>
    <row r="174" spans="1:19">
      <c r="A174" s="285" t="s">
        <v>132</v>
      </c>
      <c r="B174" s="229"/>
      <c r="C174" s="24">
        <v>502021</v>
      </c>
      <c r="D174" s="24"/>
      <c r="E174" s="24">
        <v>6193011633</v>
      </c>
      <c r="F174" s="24"/>
      <c r="G174" s="24">
        <v>-5829424346</v>
      </c>
      <c r="H174" s="24">
        <v>46462185386</v>
      </c>
      <c r="I174" s="33">
        <f t="shared" si="12"/>
        <v>363587287</v>
      </c>
      <c r="J174" s="24">
        <v>502021</v>
      </c>
      <c r="K174" s="24"/>
      <c r="L174" s="24">
        <v>6193011633</v>
      </c>
      <c r="M174" s="24"/>
      <c r="N174" s="24">
        <v>-6771762301</v>
      </c>
      <c r="O174" s="24"/>
      <c r="P174" s="24">
        <f t="shared" si="9"/>
        <v>-578750668</v>
      </c>
      <c r="R174" s="31">
        <v>12793471413</v>
      </c>
      <c r="S174" s="32">
        <f t="shared" si="11"/>
        <v>13735523444</v>
      </c>
    </row>
    <row r="175" spans="1:19">
      <c r="A175" s="285" t="s">
        <v>153</v>
      </c>
      <c r="B175" s="229"/>
      <c r="C175" s="24">
        <v>10828889</v>
      </c>
      <c r="D175" s="24"/>
      <c r="E175" s="24">
        <v>57051622689</v>
      </c>
      <c r="F175" s="24"/>
      <c r="G175" s="24">
        <v>-63854745389</v>
      </c>
      <c r="H175" s="24">
        <v>55693687805</v>
      </c>
      <c r="I175" s="33">
        <f t="shared" si="12"/>
        <v>-6803122700</v>
      </c>
      <c r="J175" s="24">
        <v>10828889</v>
      </c>
      <c r="K175" s="24"/>
      <c r="L175" s="24">
        <v>57051622689</v>
      </c>
      <c r="M175" s="24"/>
      <c r="N175" s="24">
        <v>-73702596220</v>
      </c>
      <c r="O175" s="24"/>
      <c r="P175" s="24">
        <f t="shared" si="9"/>
        <v>-16650973531</v>
      </c>
      <c r="R175" s="31">
        <v>4132533832</v>
      </c>
      <c r="S175" s="32">
        <f t="shared" si="11"/>
        <v>7836340580</v>
      </c>
    </row>
    <row r="176" spans="1:19">
      <c r="A176" s="285" t="s">
        <v>231</v>
      </c>
      <c r="B176" s="229"/>
      <c r="C176" s="24">
        <v>65425</v>
      </c>
      <c r="D176" s="24"/>
      <c r="E176" s="24">
        <v>9170036699</v>
      </c>
      <c r="F176" s="24"/>
      <c r="G176" s="24">
        <v>-10066407150</v>
      </c>
      <c r="H176" s="24">
        <v>51779912353</v>
      </c>
      <c r="I176" s="33">
        <f t="shared" si="12"/>
        <v>-896370451</v>
      </c>
      <c r="J176" s="24">
        <v>65425</v>
      </c>
      <c r="K176" s="24"/>
      <c r="L176" s="24">
        <v>9170036699</v>
      </c>
      <c r="M176" s="24"/>
      <c r="N176" s="24">
        <v>-9727541938</v>
      </c>
      <c r="O176" s="24"/>
      <c r="P176" s="24">
        <f t="shared" si="9"/>
        <v>-557505239</v>
      </c>
      <c r="R176" s="31">
        <v>-70284517</v>
      </c>
      <c r="S176" s="32">
        <f t="shared" si="11"/>
        <v>-7318155623</v>
      </c>
    </row>
    <row r="177" spans="1:19">
      <c r="A177" s="285" t="s">
        <v>210</v>
      </c>
      <c r="B177" s="229"/>
      <c r="C177" s="24">
        <v>13150033</v>
      </c>
      <c r="D177" s="24"/>
      <c r="E177" s="24">
        <v>99345606310</v>
      </c>
      <c r="F177" s="24"/>
      <c r="G177" s="24">
        <v>-110960637673</v>
      </c>
      <c r="H177" s="24">
        <v>46002989822</v>
      </c>
      <c r="I177" s="33">
        <f t="shared" si="12"/>
        <v>-11615031363</v>
      </c>
      <c r="J177" s="24">
        <v>13150033</v>
      </c>
      <c r="K177" s="24"/>
      <c r="L177" s="24">
        <v>99345606310</v>
      </c>
      <c r="M177" s="24"/>
      <c r="N177" s="24">
        <v>-100287658341</v>
      </c>
      <c r="O177" s="24"/>
      <c r="P177" s="24">
        <f t="shared" si="9"/>
        <v>-942052031</v>
      </c>
      <c r="R177" s="31">
        <v>6717698203</v>
      </c>
      <c r="S177" s="32">
        <f t="shared" si="11"/>
        <v>14578456563</v>
      </c>
    </row>
    <row r="178" spans="1:19">
      <c r="A178" s="285" t="s">
        <v>213</v>
      </c>
      <c r="B178" s="229"/>
      <c r="C178" s="24">
        <v>6611767</v>
      </c>
      <c r="D178" s="24"/>
      <c r="E178" s="24">
        <v>52119346006</v>
      </c>
      <c r="F178" s="24"/>
      <c r="G178" s="24">
        <v>-58310907934</v>
      </c>
      <c r="H178" s="24">
        <v>56222780726</v>
      </c>
      <c r="I178" s="33">
        <f t="shared" si="12"/>
        <v>-6191561928</v>
      </c>
      <c r="J178" s="24">
        <v>6611767</v>
      </c>
      <c r="K178" s="24"/>
      <c r="L178" s="24">
        <v>52119346006</v>
      </c>
      <c r="M178" s="24"/>
      <c r="N178" s="24">
        <v>-55823152754</v>
      </c>
      <c r="O178" s="24"/>
      <c r="P178" s="24">
        <f t="shared" si="9"/>
        <v>-3703806748</v>
      </c>
      <c r="R178" s="31">
        <v>20798631970</v>
      </c>
      <c r="S178" s="32">
        <f t="shared" si="11"/>
        <v>19903203251</v>
      </c>
    </row>
    <row r="179" spans="1:19">
      <c r="A179" s="285" t="s">
        <v>197</v>
      </c>
      <c r="B179" s="229"/>
      <c r="C179" s="24">
        <v>5537171</v>
      </c>
      <c r="D179" s="24"/>
      <c r="E179" s="24">
        <v>62142698364</v>
      </c>
      <c r="F179" s="24"/>
      <c r="G179" s="24">
        <v>-62463309926</v>
      </c>
      <c r="H179" s="24">
        <v>136545932670</v>
      </c>
      <c r="I179" s="33">
        <f t="shared" si="12"/>
        <v>-320611562</v>
      </c>
      <c r="J179" s="24">
        <v>5537171</v>
      </c>
      <c r="K179" s="24"/>
      <c r="L179" s="24">
        <v>62142698364</v>
      </c>
      <c r="M179" s="24"/>
      <c r="N179" s="24">
        <v>-54894827258</v>
      </c>
      <c r="O179" s="24"/>
      <c r="P179" s="24">
        <f t="shared" si="9"/>
        <v>7247871106</v>
      </c>
      <c r="R179" s="31">
        <v>4930219011</v>
      </c>
      <c r="S179" s="32">
        <f t="shared" si="11"/>
        <v>9719180461</v>
      </c>
    </row>
    <row r="180" spans="1:19">
      <c r="A180" s="285" t="s">
        <v>110</v>
      </c>
      <c r="B180" s="229"/>
      <c r="C180" s="24">
        <v>7471886</v>
      </c>
      <c r="D180" s="24"/>
      <c r="E180" s="24">
        <v>22059461987</v>
      </c>
      <c r="F180" s="24"/>
      <c r="G180" s="24">
        <v>-25803822713</v>
      </c>
      <c r="H180" s="24">
        <v>39662753848</v>
      </c>
      <c r="I180" s="33">
        <f t="shared" si="12"/>
        <v>-3744360726</v>
      </c>
      <c r="J180" s="24">
        <v>7471886</v>
      </c>
      <c r="K180" s="24"/>
      <c r="L180" s="24">
        <v>22059461987</v>
      </c>
      <c r="M180" s="24"/>
      <c r="N180" s="24">
        <v>-29920220347</v>
      </c>
      <c r="O180" s="24"/>
      <c r="P180" s="24">
        <f t="shared" si="9"/>
        <v>-7860758360</v>
      </c>
      <c r="R180" s="31">
        <v>2529666796</v>
      </c>
      <c r="S180" s="32">
        <f t="shared" si="11"/>
        <v>812238981</v>
      </c>
    </row>
    <row r="181" spans="1:19">
      <c r="A181" s="285" t="s">
        <v>262</v>
      </c>
      <c r="B181" s="229"/>
      <c r="C181" s="24">
        <v>1272042</v>
      </c>
      <c r="D181" s="24"/>
      <c r="E181" s="24">
        <v>38465279312</v>
      </c>
      <c r="F181" s="24"/>
      <c r="G181" s="24">
        <v>-37817285470</v>
      </c>
      <c r="H181" s="24">
        <v>25377432000</v>
      </c>
      <c r="I181" s="33">
        <f t="shared" si="12"/>
        <v>647993842</v>
      </c>
      <c r="J181" s="24">
        <v>1272042</v>
      </c>
      <c r="K181" s="24"/>
      <c r="L181" s="24">
        <v>38465279312</v>
      </c>
      <c r="M181" s="24"/>
      <c r="N181" s="24">
        <v>-37569850593</v>
      </c>
      <c r="O181" s="24"/>
      <c r="P181" s="24">
        <f t="shared" si="9"/>
        <v>895428719</v>
      </c>
      <c r="R181" s="31">
        <v>8094414980</v>
      </c>
      <c r="S181" s="32">
        <f t="shared" si="11"/>
        <v>18414588837</v>
      </c>
    </row>
    <row r="182" spans="1:19">
      <c r="A182" s="285" t="s">
        <v>155</v>
      </c>
      <c r="B182" s="229"/>
      <c r="C182" s="24">
        <v>1267802</v>
      </c>
      <c r="D182" s="24"/>
      <c r="E182" s="24">
        <v>51985666352</v>
      </c>
      <c r="F182" s="24"/>
      <c r="G182" s="24">
        <v>-53230495775</v>
      </c>
      <c r="H182" s="24">
        <v>4862426088</v>
      </c>
      <c r="I182" s="33">
        <f t="shared" si="12"/>
        <v>-1244829423</v>
      </c>
      <c r="J182" s="24">
        <v>1267802</v>
      </c>
      <c r="K182" s="24"/>
      <c r="L182" s="24">
        <v>51985666352</v>
      </c>
      <c r="M182" s="24"/>
      <c r="N182" s="24">
        <v>-56774627802</v>
      </c>
      <c r="O182" s="24"/>
      <c r="P182" s="24">
        <f t="shared" si="9"/>
        <v>-4788961450</v>
      </c>
      <c r="R182" s="31">
        <v>2176588604</v>
      </c>
      <c r="S182" s="32">
        <f t="shared" si="11"/>
        <v>11090889482</v>
      </c>
    </row>
    <row r="183" spans="1:19">
      <c r="A183" s="285" t="s">
        <v>158</v>
      </c>
      <c r="B183" s="229"/>
      <c r="C183" s="24">
        <v>6452401</v>
      </c>
      <c r="D183" s="24"/>
      <c r="E183" s="24">
        <v>67347096751</v>
      </c>
      <c r="F183" s="24"/>
      <c r="G183" s="24">
        <v>-70250463622</v>
      </c>
      <c r="H183" s="24">
        <v>2448947251</v>
      </c>
      <c r="I183" s="33">
        <f t="shared" si="12"/>
        <v>-2903366871</v>
      </c>
      <c r="J183" s="24">
        <v>6452401</v>
      </c>
      <c r="K183" s="24"/>
      <c r="L183" s="24">
        <v>67347096751</v>
      </c>
      <c r="M183" s="24"/>
      <c r="N183" s="24">
        <v>-65629668936</v>
      </c>
      <c r="O183" s="24"/>
      <c r="P183" s="24">
        <f t="shared" si="9"/>
        <v>1717427815</v>
      </c>
      <c r="R183" s="31">
        <v>6867409182</v>
      </c>
      <c r="S183" s="32">
        <f t="shared" si="11"/>
        <v>23189545771</v>
      </c>
    </row>
    <row r="184" spans="1:19">
      <c r="A184" s="285" t="s">
        <v>93</v>
      </c>
      <c r="B184" s="229"/>
      <c r="C184" s="24">
        <v>9246513</v>
      </c>
      <c r="D184" s="24"/>
      <c r="E184" s="24">
        <v>56068127115</v>
      </c>
      <c r="F184" s="24"/>
      <c r="G184" s="24">
        <v>-66182232917</v>
      </c>
      <c r="H184" s="24">
        <v>13972272889</v>
      </c>
      <c r="I184" s="33">
        <f t="shared" si="12"/>
        <v>-10114105802</v>
      </c>
      <c r="J184" s="24">
        <v>9246513</v>
      </c>
      <c r="K184" s="24"/>
      <c r="L184" s="24">
        <v>56068127115</v>
      </c>
      <c r="M184" s="24"/>
      <c r="N184" s="24">
        <v>-66388300972</v>
      </c>
      <c r="O184" s="24"/>
      <c r="P184" s="24">
        <f t="shared" si="9"/>
        <v>-10320173857</v>
      </c>
      <c r="R184" s="31">
        <v>36852168</v>
      </c>
      <c r="S184" s="32">
        <f t="shared" si="11"/>
        <v>38122319702</v>
      </c>
    </row>
    <row r="185" spans="1:19">
      <c r="A185" s="285" t="s">
        <v>122</v>
      </c>
      <c r="B185" s="229"/>
      <c r="C185" s="24">
        <v>1086321</v>
      </c>
      <c r="D185" s="24"/>
      <c r="E185" s="24">
        <v>62426555722</v>
      </c>
      <c r="F185" s="24"/>
      <c r="G185" s="24">
        <v>-66216662123</v>
      </c>
      <c r="H185" s="24">
        <v>87686250526</v>
      </c>
      <c r="I185" s="33">
        <f t="shared" si="12"/>
        <v>-3790106401</v>
      </c>
      <c r="J185" s="24">
        <v>1086321</v>
      </c>
      <c r="K185" s="24"/>
      <c r="L185" s="24">
        <v>62426555722</v>
      </c>
      <c r="M185" s="24"/>
      <c r="N185" s="24">
        <v>-71340856600</v>
      </c>
      <c r="O185" s="24"/>
      <c r="P185" s="24">
        <f t="shared" si="9"/>
        <v>-8914300878</v>
      </c>
      <c r="R185" s="31">
        <v>18684945540</v>
      </c>
      <c r="S185" s="32">
        <f t="shared" si="11"/>
        <v>12502135067</v>
      </c>
    </row>
    <row r="186" spans="1:19">
      <c r="A186" s="285" t="s">
        <v>144</v>
      </c>
      <c r="B186" s="229"/>
      <c r="C186" s="24">
        <v>20837446</v>
      </c>
      <c r="D186" s="24"/>
      <c r="E186" s="24">
        <v>60379745222</v>
      </c>
      <c r="F186" s="24"/>
      <c r="G186" s="24">
        <v>-70692424397</v>
      </c>
      <c r="H186" s="24">
        <v>40299893413</v>
      </c>
      <c r="I186" s="33">
        <f t="shared" si="12"/>
        <v>-10312679175</v>
      </c>
      <c r="J186" s="24">
        <v>20837446</v>
      </c>
      <c r="K186" s="24"/>
      <c r="L186" s="24">
        <v>60379745222</v>
      </c>
      <c r="M186" s="24"/>
      <c r="N186" s="24">
        <v>-76701881811</v>
      </c>
      <c r="O186" s="24"/>
      <c r="P186" s="24">
        <f t="shared" si="9"/>
        <v>-16322136589</v>
      </c>
      <c r="S186" s="32"/>
    </row>
    <row r="187" spans="1:19">
      <c r="A187" s="285" t="s">
        <v>174</v>
      </c>
      <c r="B187" s="229"/>
      <c r="C187" s="24">
        <v>28002454</v>
      </c>
      <c r="D187" s="24"/>
      <c r="E187" s="24">
        <v>154210550273</v>
      </c>
      <c r="F187" s="24"/>
      <c r="G187" s="24">
        <v>-165579951508</v>
      </c>
      <c r="H187" s="24">
        <v>69490602477</v>
      </c>
      <c r="I187" s="33">
        <f t="shared" si="12"/>
        <v>-11369401235</v>
      </c>
      <c r="J187" s="24">
        <v>28002454</v>
      </c>
      <c r="K187" s="24"/>
      <c r="L187" s="24">
        <v>154210550273</v>
      </c>
      <c r="M187" s="24"/>
      <c r="N187" s="24">
        <v>-192296017807</v>
      </c>
      <c r="O187" s="24"/>
      <c r="P187" s="24">
        <f t="shared" si="9"/>
        <v>-38085467534</v>
      </c>
      <c r="S187" s="32"/>
    </row>
    <row r="188" spans="1:19">
      <c r="A188" s="285" t="s">
        <v>280</v>
      </c>
      <c r="B188" s="229"/>
      <c r="C188" s="24">
        <v>9053128</v>
      </c>
      <c r="D188" s="24"/>
      <c r="E188" s="24">
        <v>46976147062</v>
      </c>
      <c r="F188" s="24"/>
      <c r="G188" s="24">
        <v>-45098176431</v>
      </c>
      <c r="H188" s="24">
        <v>8529985087</v>
      </c>
      <c r="I188" s="33">
        <f t="shared" si="12"/>
        <v>1877970631</v>
      </c>
      <c r="J188" s="24">
        <v>9053128</v>
      </c>
      <c r="K188" s="24"/>
      <c r="L188" s="24">
        <v>46976147062</v>
      </c>
      <c r="M188" s="24"/>
      <c r="N188" s="24">
        <v>-40793336589</v>
      </c>
      <c r="O188" s="24"/>
      <c r="P188" s="24">
        <f t="shared" si="9"/>
        <v>6182810473</v>
      </c>
      <c r="S188" s="32"/>
    </row>
    <row r="189" spans="1:19">
      <c r="A189" s="285" t="s">
        <v>384</v>
      </c>
      <c r="B189" s="229"/>
      <c r="C189" s="24">
        <v>9416609</v>
      </c>
      <c r="D189" s="24"/>
      <c r="E189" s="24">
        <v>36478180951</v>
      </c>
      <c r="F189" s="24"/>
      <c r="G189" s="24">
        <v>-35643431631</v>
      </c>
      <c r="H189" s="24">
        <v>28968241254</v>
      </c>
      <c r="I189" s="33">
        <f t="shared" si="12"/>
        <v>834749320</v>
      </c>
      <c r="J189" s="24">
        <v>9416609</v>
      </c>
      <c r="K189" s="24"/>
      <c r="L189" s="24">
        <v>36478180951</v>
      </c>
      <c r="M189" s="24"/>
      <c r="N189" s="24">
        <v>-35643431631</v>
      </c>
      <c r="O189" s="24"/>
      <c r="P189" s="24">
        <f t="shared" si="9"/>
        <v>834749320</v>
      </c>
      <c r="S189" s="32"/>
    </row>
    <row r="190" spans="1:19">
      <c r="A190" s="285" t="s">
        <v>361</v>
      </c>
      <c r="B190" s="229"/>
      <c r="C190" s="24">
        <v>3420444</v>
      </c>
      <c r="D190" s="24"/>
      <c r="E190" s="24">
        <v>58277583023</v>
      </c>
      <c r="F190" s="24"/>
      <c r="G190" s="24">
        <v>-55312324375</v>
      </c>
      <c r="H190" s="24">
        <v>22009355558</v>
      </c>
      <c r="I190" s="33">
        <f t="shared" si="12"/>
        <v>2965258648</v>
      </c>
      <c r="J190" s="24">
        <v>3420444</v>
      </c>
      <c r="K190" s="24"/>
      <c r="L190" s="24">
        <v>58277583023</v>
      </c>
      <c r="M190" s="24"/>
      <c r="N190" s="24">
        <v>-55818342574</v>
      </c>
      <c r="O190" s="24"/>
      <c r="P190" s="24">
        <f t="shared" si="9"/>
        <v>2459240449</v>
      </c>
      <c r="S190" s="32"/>
    </row>
    <row r="191" spans="1:19">
      <c r="A191" s="285" t="s">
        <v>170</v>
      </c>
      <c r="B191" s="229"/>
      <c r="C191" s="24">
        <v>5555432</v>
      </c>
      <c r="D191" s="24"/>
      <c r="E191" s="24">
        <v>28329794936</v>
      </c>
      <c r="F191" s="24"/>
      <c r="G191" s="24">
        <v>-29043297045</v>
      </c>
      <c r="H191" s="24">
        <v>21071785771</v>
      </c>
      <c r="I191" s="33">
        <f t="shared" si="12"/>
        <v>-713502109</v>
      </c>
      <c r="J191" s="24">
        <v>5555432</v>
      </c>
      <c r="K191" s="24"/>
      <c r="L191" s="24">
        <v>28329794936</v>
      </c>
      <c r="M191" s="24"/>
      <c r="N191" s="24">
        <v>-34316279570</v>
      </c>
      <c r="O191" s="24"/>
      <c r="P191" s="24">
        <f t="shared" si="9"/>
        <v>-5986484634</v>
      </c>
      <c r="S191" s="32"/>
    </row>
    <row r="192" spans="1:19">
      <c r="A192" s="285" t="s">
        <v>226</v>
      </c>
      <c r="B192" s="229"/>
      <c r="C192" s="24">
        <v>440083</v>
      </c>
      <c r="D192" s="24"/>
      <c r="E192" s="24">
        <v>4965222148</v>
      </c>
      <c r="F192" s="24"/>
      <c r="G192" s="24">
        <v>-5792172700</v>
      </c>
      <c r="H192" s="24">
        <v>35265086226</v>
      </c>
      <c r="I192" s="33">
        <f t="shared" si="12"/>
        <v>-826950552</v>
      </c>
      <c r="J192" s="24">
        <v>440083</v>
      </c>
      <c r="K192" s="24"/>
      <c r="L192" s="24">
        <v>4965222148</v>
      </c>
      <c r="M192" s="24"/>
      <c r="N192" s="24">
        <v>-7272015545</v>
      </c>
      <c r="O192" s="24"/>
      <c r="P192" s="24">
        <f t="shared" si="9"/>
        <v>-2306793397</v>
      </c>
      <c r="S192" s="32"/>
    </row>
    <row r="193" spans="1:19">
      <c r="A193" s="285" t="s">
        <v>206</v>
      </c>
      <c r="B193" s="229"/>
      <c r="C193" s="24">
        <v>6600091</v>
      </c>
      <c r="D193" s="24"/>
      <c r="E193" s="24">
        <v>44679187327</v>
      </c>
      <c r="F193" s="24"/>
      <c r="G193" s="24">
        <v>-43984919245</v>
      </c>
      <c r="H193" s="24">
        <v>45280416249</v>
      </c>
      <c r="I193" s="33">
        <f t="shared" si="12"/>
        <v>694268082</v>
      </c>
      <c r="J193" s="24">
        <v>6600091</v>
      </c>
      <c r="K193" s="24"/>
      <c r="L193" s="24">
        <v>44679187327</v>
      </c>
      <c r="M193" s="24"/>
      <c r="N193" s="24">
        <v>-45338782271</v>
      </c>
      <c r="O193" s="24"/>
      <c r="P193" s="24">
        <f t="shared" si="9"/>
        <v>-659594944</v>
      </c>
      <c r="S193" s="32"/>
    </row>
    <row r="194" spans="1:19">
      <c r="A194" s="285" t="s">
        <v>184</v>
      </c>
      <c r="B194" s="229"/>
      <c r="C194" s="24">
        <v>455088</v>
      </c>
      <c r="D194" s="24"/>
      <c r="E194" s="24">
        <v>15385451503</v>
      </c>
      <c r="F194" s="24"/>
      <c r="G194" s="24">
        <v>-15003052003</v>
      </c>
      <c r="H194" s="24">
        <v>-7409744150</v>
      </c>
      <c r="I194" s="33">
        <f t="shared" si="12"/>
        <v>382399500</v>
      </c>
      <c r="J194" s="24">
        <v>455088</v>
      </c>
      <c r="K194" s="24"/>
      <c r="L194" s="24">
        <v>15385451503</v>
      </c>
      <c r="M194" s="24"/>
      <c r="N194" s="24">
        <v>-15534129440</v>
      </c>
      <c r="O194" s="24"/>
      <c r="P194" s="24">
        <f t="shared" si="9"/>
        <v>-148677937</v>
      </c>
      <c r="S194" s="32"/>
    </row>
    <row r="195" spans="1:19">
      <c r="A195" s="285" t="s">
        <v>204</v>
      </c>
      <c r="B195" s="229"/>
      <c r="C195" s="24">
        <v>44082588</v>
      </c>
      <c r="D195" s="24"/>
      <c r="E195" s="24">
        <v>73223715623</v>
      </c>
      <c r="F195" s="24"/>
      <c r="G195" s="24">
        <v>-87396650809</v>
      </c>
      <c r="H195" s="24">
        <v>1929723025</v>
      </c>
      <c r="I195" s="33">
        <f t="shared" si="12"/>
        <v>-14172935186</v>
      </c>
      <c r="J195" s="24">
        <v>44082588</v>
      </c>
      <c r="K195" s="24"/>
      <c r="L195" s="24">
        <v>73223715623</v>
      </c>
      <c r="M195" s="24"/>
      <c r="N195" s="24">
        <v>-100351575216</v>
      </c>
      <c r="O195" s="24"/>
      <c r="P195" s="24">
        <f t="shared" si="9"/>
        <v>-27127859593</v>
      </c>
      <c r="S195" s="32"/>
    </row>
    <row r="196" spans="1:19">
      <c r="A196" s="285" t="s">
        <v>136</v>
      </c>
      <c r="B196" s="229"/>
      <c r="C196" s="24">
        <v>3443232</v>
      </c>
      <c r="D196" s="24"/>
      <c r="E196" s="24">
        <v>38711243348</v>
      </c>
      <c r="F196" s="24"/>
      <c r="G196" s="24">
        <v>-43124825211</v>
      </c>
      <c r="H196" s="24">
        <v>7234513765</v>
      </c>
      <c r="I196" s="33">
        <f t="shared" si="12"/>
        <v>-4413581863</v>
      </c>
      <c r="J196" s="24">
        <v>3443232</v>
      </c>
      <c r="K196" s="24"/>
      <c r="L196" s="24">
        <v>38711243348</v>
      </c>
      <c r="M196" s="24"/>
      <c r="N196" s="24">
        <v>-45830149714</v>
      </c>
      <c r="O196" s="24"/>
      <c r="P196" s="24">
        <f t="shared" si="9"/>
        <v>-7118906366</v>
      </c>
      <c r="S196" s="32"/>
    </row>
    <row r="197" spans="1:19">
      <c r="A197" s="285" t="s">
        <v>89</v>
      </c>
      <c r="B197" s="229"/>
      <c r="C197" s="24">
        <v>0</v>
      </c>
      <c r="D197" s="24"/>
      <c r="E197" s="24">
        <v>0</v>
      </c>
      <c r="F197" s="24"/>
      <c r="G197" s="24">
        <v>-7521181316</v>
      </c>
      <c r="H197" s="24">
        <v>91908956352</v>
      </c>
      <c r="I197" s="33">
        <f t="shared" si="12"/>
        <v>-7521181316</v>
      </c>
      <c r="J197" s="24">
        <v>0</v>
      </c>
      <c r="K197" s="24"/>
      <c r="L197" s="24">
        <v>0</v>
      </c>
      <c r="M197" s="24"/>
      <c r="N197" s="24">
        <v>0</v>
      </c>
      <c r="O197" s="24"/>
      <c r="P197" s="24">
        <f t="shared" si="9"/>
        <v>0</v>
      </c>
      <c r="S197" s="32"/>
    </row>
    <row r="198" spans="1:19">
      <c r="A198" s="285" t="s">
        <v>163</v>
      </c>
      <c r="B198" s="229"/>
      <c r="C198" s="24">
        <v>1593065</v>
      </c>
      <c r="D198" s="24"/>
      <c r="E198" s="24">
        <v>9295651370</v>
      </c>
      <c r="F198" s="24"/>
      <c r="G198" s="24">
        <v>-9707363363</v>
      </c>
      <c r="H198" s="24">
        <v>15582992932</v>
      </c>
      <c r="I198" s="33">
        <f t="shared" si="12"/>
        <v>-411711993</v>
      </c>
      <c r="J198" s="24">
        <v>1593065</v>
      </c>
      <c r="K198" s="24"/>
      <c r="L198" s="24">
        <v>9295651370</v>
      </c>
      <c r="M198" s="24"/>
      <c r="N198" s="24">
        <v>-10896454295</v>
      </c>
      <c r="O198" s="24"/>
      <c r="P198" s="24">
        <f t="shared" si="9"/>
        <v>-1600802925</v>
      </c>
      <c r="S198" s="32"/>
    </row>
    <row r="199" spans="1:19">
      <c r="A199" s="285" t="s">
        <v>228</v>
      </c>
      <c r="B199" s="229"/>
      <c r="C199" s="24">
        <v>8807216</v>
      </c>
      <c r="D199" s="24"/>
      <c r="E199" s="24">
        <v>31184644140</v>
      </c>
      <c r="F199" s="24"/>
      <c r="G199" s="24">
        <v>-33018609603</v>
      </c>
      <c r="H199" s="24">
        <v>39914895564</v>
      </c>
      <c r="I199" s="33">
        <f t="shared" si="12"/>
        <v>-1833965463</v>
      </c>
      <c r="J199" s="24">
        <v>8807216</v>
      </c>
      <c r="K199" s="24"/>
      <c r="L199" s="24">
        <v>31184644140</v>
      </c>
      <c r="M199" s="24"/>
      <c r="N199" s="24">
        <v>-37015190818</v>
      </c>
      <c r="O199" s="24"/>
      <c r="P199" s="24">
        <f t="shared" si="9"/>
        <v>-5830546678</v>
      </c>
      <c r="S199" s="32"/>
    </row>
    <row r="200" spans="1:19">
      <c r="A200" s="285" t="s">
        <v>192</v>
      </c>
      <c r="B200" s="229"/>
      <c r="C200" s="24">
        <v>633018</v>
      </c>
      <c r="D200" s="24"/>
      <c r="E200" s="24">
        <v>36043528380</v>
      </c>
      <c r="F200" s="24"/>
      <c r="G200" s="24">
        <v>-35941243286</v>
      </c>
      <c r="H200" s="24">
        <v>62933379014</v>
      </c>
      <c r="I200" s="33">
        <f t="shared" si="12"/>
        <v>102285094</v>
      </c>
      <c r="J200" s="24">
        <v>633018</v>
      </c>
      <c r="K200" s="24"/>
      <c r="L200" s="24">
        <v>36043528380</v>
      </c>
      <c r="M200" s="24"/>
      <c r="N200" s="24">
        <v>-35034193980</v>
      </c>
      <c r="O200" s="24"/>
      <c r="P200" s="24">
        <f t="shared" ref="P200:P230" si="13">L200+N200</f>
        <v>1009334400</v>
      </c>
      <c r="S200" s="32"/>
    </row>
    <row r="201" spans="1:19">
      <c r="A201" s="285" t="s">
        <v>221</v>
      </c>
      <c r="B201" s="229"/>
      <c r="C201" s="24">
        <v>1170439</v>
      </c>
      <c r="D201" s="24"/>
      <c r="E201" s="24">
        <v>22583047579</v>
      </c>
      <c r="F201" s="24"/>
      <c r="G201" s="24">
        <v>-25874322331</v>
      </c>
      <c r="H201" s="24">
        <v>33729159173</v>
      </c>
      <c r="I201" s="33">
        <f t="shared" si="12"/>
        <v>-3291274752</v>
      </c>
      <c r="J201" s="24">
        <v>1170439</v>
      </c>
      <c r="K201" s="24"/>
      <c r="L201" s="24">
        <v>22583047579</v>
      </c>
      <c r="M201" s="24"/>
      <c r="N201" s="24">
        <v>-32021768501</v>
      </c>
      <c r="O201" s="24"/>
      <c r="P201" s="24">
        <f t="shared" si="13"/>
        <v>-9438720922</v>
      </c>
      <c r="S201" s="32"/>
    </row>
    <row r="202" spans="1:19">
      <c r="A202" s="285" t="s">
        <v>166</v>
      </c>
      <c r="B202" s="229"/>
      <c r="C202" s="24">
        <v>31057072</v>
      </c>
      <c r="D202" s="24"/>
      <c r="E202" s="24">
        <v>49550013289</v>
      </c>
      <c r="F202" s="24"/>
      <c r="G202" s="24">
        <v>-51786975810</v>
      </c>
      <c r="H202" s="24">
        <v>31788133629</v>
      </c>
      <c r="I202" s="33">
        <f t="shared" si="12"/>
        <v>-2236962521</v>
      </c>
      <c r="J202" s="24">
        <v>31057072</v>
      </c>
      <c r="K202" s="24"/>
      <c r="L202" s="24">
        <v>49550013289</v>
      </c>
      <c r="M202" s="24"/>
      <c r="N202" s="24">
        <v>-59847526178</v>
      </c>
      <c r="O202" s="24"/>
      <c r="P202" s="24">
        <f t="shared" si="13"/>
        <v>-10297512889</v>
      </c>
      <c r="S202" s="32"/>
    </row>
    <row r="203" spans="1:19">
      <c r="A203" s="285" t="s">
        <v>96</v>
      </c>
      <c r="B203" s="229"/>
      <c r="C203" s="24">
        <v>16301312</v>
      </c>
      <c r="D203" s="24"/>
      <c r="E203" s="24">
        <v>70537401453</v>
      </c>
      <c r="F203" s="24"/>
      <c r="G203" s="24">
        <v>-65605631308</v>
      </c>
      <c r="H203" s="24">
        <v>54994639809</v>
      </c>
      <c r="I203" s="33">
        <f t="shared" ref="I203:I213" si="14">E203+G203</f>
        <v>4931770145</v>
      </c>
      <c r="J203" s="24">
        <v>16301312</v>
      </c>
      <c r="K203" s="24"/>
      <c r="L203" s="24">
        <v>70537401453</v>
      </c>
      <c r="M203" s="24"/>
      <c r="N203" s="24">
        <v>-80002290350</v>
      </c>
      <c r="O203" s="24"/>
      <c r="P203" s="24">
        <f t="shared" si="13"/>
        <v>-9464888897</v>
      </c>
      <c r="S203" s="32"/>
    </row>
    <row r="204" spans="1:19">
      <c r="A204" s="285" t="s">
        <v>148</v>
      </c>
      <c r="B204" s="229"/>
      <c r="C204" s="24">
        <v>1298068</v>
      </c>
      <c r="D204" s="24"/>
      <c r="E204" s="24">
        <v>7071087838</v>
      </c>
      <c r="F204" s="24"/>
      <c r="G204" s="24">
        <v>-8194145409</v>
      </c>
      <c r="H204" s="24">
        <v>-1898296444</v>
      </c>
      <c r="I204" s="33">
        <f t="shared" si="14"/>
        <v>-1123057571</v>
      </c>
      <c r="J204" s="24">
        <v>1298068</v>
      </c>
      <c r="K204" s="24"/>
      <c r="L204" s="24">
        <v>7071087838</v>
      </c>
      <c r="M204" s="24"/>
      <c r="N204" s="24">
        <v>-9172585171</v>
      </c>
      <c r="O204" s="24"/>
      <c r="P204" s="24">
        <f t="shared" si="13"/>
        <v>-2101497333</v>
      </c>
      <c r="S204" s="32"/>
    </row>
    <row r="205" spans="1:19">
      <c r="A205" s="285" t="s">
        <v>131</v>
      </c>
      <c r="B205" s="229"/>
      <c r="C205" s="24">
        <v>1800000</v>
      </c>
      <c r="D205" s="24"/>
      <c r="E205" s="24">
        <v>3347761591</v>
      </c>
      <c r="F205" s="24"/>
      <c r="G205" s="24">
        <v>-3469433313</v>
      </c>
      <c r="H205" s="24">
        <v>92552472052</v>
      </c>
      <c r="I205" s="33">
        <f t="shared" si="14"/>
        <v>-121671722</v>
      </c>
      <c r="J205" s="24">
        <v>1800000</v>
      </c>
      <c r="K205" s="24"/>
      <c r="L205" s="24">
        <v>3347761591</v>
      </c>
      <c r="M205" s="24"/>
      <c r="N205" s="24">
        <v>-3469433313</v>
      </c>
      <c r="O205" s="24"/>
      <c r="P205" s="24">
        <f t="shared" si="13"/>
        <v>-121671722</v>
      </c>
      <c r="S205" s="32"/>
    </row>
    <row r="206" spans="1:19">
      <c r="A206" s="285" t="s">
        <v>126</v>
      </c>
      <c r="B206" s="229"/>
      <c r="C206" s="24">
        <v>20651697</v>
      </c>
      <c r="D206" s="24"/>
      <c r="E206" s="24">
        <v>34077840212</v>
      </c>
      <c r="F206" s="24"/>
      <c r="G206" s="24">
        <v>-39807770953</v>
      </c>
      <c r="H206" s="24">
        <v>33702814457</v>
      </c>
      <c r="I206" s="33">
        <f t="shared" si="14"/>
        <v>-5729930741</v>
      </c>
      <c r="J206" s="24">
        <v>20651697</v>
      </c>
      <c r="K206" s="24"/>
      <c r="L206" s="24">
        <v>34077840212</v>
      </c>
      <c r="M206" s="24"/>
      <c r="N206" s="24">
        <v>-41315885461</v>
      </c>
      <c r="O206" s="24"/>
      <c r="P206" s="24">
        <f t="shared" si="13"/>
        <v>-7238045249</v>
      </c>
      <c r="S206" s="32"/>
    </row>
    <row r="207" spans="1:19">
      <c r="A207" s="285" t="s">
        <v>181</v>
      </c>
      <c r="B207" s="229"/>
      <c r="C207" s="24">
        <v>6017182</v>
      </c>
      <c r="D207" s="24"/>
      <c r="E207" s="24">
        <v>148936356205</v>
      </c>
      <c r="F207" s="24"/>
      <c r="G207" s="24">
        <v>-153993082008</v>
      </c>
      <c r="H207" s="24">
        <v>5255793844</v>
      </c>
      <c r="I207" s="33">
        <f t="shared" si="14"/>
        <v>-5056725803</v>
      </c>
      <c r="J207" s="24">
        <v>6017182</v>
      </c>
      <c r="K207" s="24"/>
      <c r="L207" s="24">
        <v>148936356205</v>
      </c>
      <c r="M207" s="24"/>
      <c r="N207" s="24">
        <v>-187489757679</v>
      </c>
      <c r="O207" s="24"/>
      <c r="P207" s="24">
        <f t="shared" si="13"/>
        <v>-38553401474</v>
      </c>
      <c r="S207" s="32"/>
    </row>
    <row r="208" spans="1:19">
      <c r="A208" s="285" t="s">
        <v>272</v>
      </c>
      <c r="B208" s="229"/>
      <c r="C208" s="24">
        <v>3049365</v>
      </c>
      <c r="D208" s="24"/>
      <c r="E208" s="24">
        <v>25128824398</v>
      </c>
      <c r="F208" s="24"/>
      <c r="G208" s="24">
        <v>-30639476500</v>
      </c>
      <c r="H208" s="24">
        <v>63807936571</v>
      </c>
      <c r="I208" s="33">
        <f t="shared" si="14"/>
        <v>-5510652102</v>
      </c>
      <c r="J208" s="24">
        <v>3049365</v>
      </c>
      <c r="K208" s="24"/>
      <c r="L208" s="24">
        <v>25128824398</v>
      </c>
      <c r="M208" s="24"/>
      <c r="N208" s="24">
        <v>-33716335739</v>
      </c>
      <c r="O208" s="24"/>
      <c r="P208" s="24">
        <f t="shared" si="13"/>
        <v>-8587511341</v>
      </c>
      <c r="S208" s="32"/>
    </row>
    <row r="209" spans="1:19">
      <c r="A209" s="285" t="s">
        <v>95</v>
      </c>
      <c r="B209" s="229"/>
      <c r="C209" s="24">
        <v>2399443</v>
      </c>
      <c r="D209" s="24"/>
      <c r="E209" s="24">
        <v>45294308309</v>
      </c>
      <c r="F209" s="24"/>
      <c r="G209" s="24">
        <v>-49614419594</v>
      </c>
      <c r="H209" s="24">
        <v>21566876369</v>
      </c>
      <c r="I209" s="33">
        <f t="shared" si="14"/>
        <v>-4320111285</v>
      </c>
      <c r="J209" s="24">
        <v>2399443</v>
      </c>
      <c r="K209" s="24"/>
      <c r="L209" s="24">
        <v>45294308309</v>
      </c>
      <c r="M209" s="24"/>
      <c r="N209" s="24">
        <v>-51627762188</v>
      </c>
      <c r="O209" s="24"/>
      <c r="P209" s="24">
        <f t="shared" si="13"/>
        <v>-6333453879</v>
      </c>
      <c r="S209" s="32"/>
    </row>
    <row r="210" spans="1:19">
      <c r="A210" s="285" t="s">
        <v>185</v>
      </c>
      <c r="B210" s="229"/>
      <c r="C210" s="24">
        <v>17783273</v>
      </c>
      <c r="D210" s="24"/>
      <c r="E210" s="24">
        <v>83950269539</v>
      </c>
      <c r="F210" s="24"/>
      <c r="G210" s="24">
        <v>-89901601179</v>
      </c>
      <c r="H210" s="24">
        <v>7058025070</v>
      </c>
      <c r="I210" s="33">
        <f t="shared" si="14"/>
        <v>-5951331640</v>
      </c>
      <c r="J210" s="24">
        <v>17783273</v>
      </c>
      <c r="K210" s="24"/>
      <c r="L210" s="24">
        <v>83950269539</v>
      </c>
      <c r="M210" s="24"/>
      <c r="N210" s="24">
        <v>-85278623845</v>
      </c>
      <c r="O210" s="24"/>
      <c r="P210" s="24">
        <f t="shared" si="13"/>
        <v>-1328354306</v>
      </c>
      <c r="S210" s="32"/>
    </row>
    <row r="211" spans="1:19">
      <c r="A211" s="285" t="s">
        <v>362</v>
      </c>
      <c r="B211" s="229"/>
      <c r="C211" s="24">
        <v>1749483</v>
      </c>
      <c r="D211" s="24"/>
      <c r="E211" s="24">
        <v>25894805551</v>
      </c>
      <c r="F211" s="24"/>
      <c r="G211" s="24">
        <v>-29999957883</v>
      </c>
      <c r="H211" s="24">
        <v>1604843880</v>
      </c>
      <c r="I211" s="33">
        <f t="shared" si="14"/>
        <v>-4105152332</v>
      </c>
      <c r="J211" s="24">
        <v>1749483</v>
      </c>
      <c r="K211" s="24"/>
      <c r="L211" s="24">
        <v>25894805551</v>
      </c>
      <c r="M211" s="24"/>
      <c r="N211" s="24">
        <v>-31755706496</v>
      </c>
      <c r="O211" s="24"/>
      <c r="P211" s="24">
        <f t="shared" si="13"/>
        <v>-5860900945</v>
      </c>
      <c r="S211" s="32"/>
    </row>
    <row r="212" spans="1:19">
      <c r="A212" s="285" t="s">
        <v>94</v>
      </c>
      <c r="B212" s="229"/>
      <c r="C212" s="24">
        <v>1367287</v>
      </c>
      <c r="D212" s="24"/>
      <c r="E212" s="24">
        <v>27318948014</v>
      </c>
      <c r="F212" s="24"/>
      <c r="G212" s="24">
        <v>-28643904034</v>
      </c>
      <c r="H212" s="24">
        <v>30843750591</v>
      </c>
      <c r="I212" s="33">
        <f t="shared" si="14"/>
        <v>-1324956020</v>
      </c>
      <c r="J212" s="24">
        <v>1367287</v>
      </c>
      <c r="K212" s="24"/>
      <c r="L212" s="24">
        <v>27318948014</v>
      </c>
      <c r="M212" s="24"/>
      <c r="N212" s="24">
        <v>-26561086766</v>
      </c>
      <c r="O212" s="24"/>
      <c r="P212" s="24">
        <f t="shared" si="13"/>
        <v>757861248</v>
      </c>
      <c r="S212" s="32"/>
    </row>
    <row r="213" spans="1:19">
      <c r="A213" s="285" t="s">
        <v>363</v>
      </c>
      <c r="B213" s="229"/>
      <c r="C213" s="24">
        <v>262948</v>
      </c>
      <c r="D213" s="24"/>
      <c r="E213" s="24">
        <v>8934086646</v>
      </c>
      <c r="F213" s="24"/>
      <c r="G213" s="24">
        <v>-9622897722</v>
      </c>
      <c r="H213" s="24">
        <v>22184562656</v>
      </c>
      <c r="I213" s="33">
        <f t="shared" si="14"/>
        <v>-688811076</v>
      </c>
      <c r="J213" s="24">
        <v>262948</v>
      </c>
      <c r="K213" s="24"/>
      <c r="L213" s="24">
        <v>8934086646</v>
      </c>
      <c r="M213" s="24"/>
      <c r="N213" s="24">
        <v>-10134568416</v>
      </c>
      <c r="O213" s="24"/>
      <c r="P213" s="24">
        <f t="shared" si="13"/>
        <v>-1200481770</v>
      </c>
      <c r="S213" s="32"/>
    </row>
    <row r="214" spans="1:19">
      <c r="A214" s="285" t="s">
        <v>194</v>
      </c>
      <c r="B214" s="229"/>
      <c r="C214" s="24">
        <v>6671310</v>
      </c>
      <c r="D214" s="24"/>
      <c r="E214" s="24">
        <v>46288677627</v>
      </c>
      <c r="F214" s="24"/>
      <c r="G214" s="24">
        <v>-49647563714</v>
      </c>
      <c r="H214" s="24">
        <v>38567713100</v>
      </c>
      <c r="I214" s="33">
        <f t="shared" ref="I214:I230" si="15">E214+G214</f>
        <v>-3358886087</v>
      </c>
      <c r="J214" s="24">
        <v>6671310</v>
      </c>
      <c r="K214" s="24"/>
      <c r="L214" s="24">
        <v>46288677627</v>
      </c>
      <c r="M214" s="24"/>
      <c r="N214" s="24">
        <v>-46452593027</v>
      </c>
      <c r="O214" s="24"/>
      <c r="P214" s="24">
        <f t="shared" si="13"/>
        <v>-163915400</v>
      </c>
      <c r="S214" s="32"/>
    </row>
    <row r="215" spans="1:19">
      <c r="A215" s="285" t="s">
        <v>115</v>
      </c>
      <c r="B215" s="229"/>
      <c r="C215" s="24">
        <v>1385008</v>
      </c>
      <c r="D215" s="24"/>
      <c r="E215" s="24">
        <v>65878310640</v>
      </c>
      <c r="F215" s="24"/>
      <c r="G215" s="24">
        <v>-71452981921</v>
      </c>
      <c r="H215" s="24">
        <v>3852356217</v>
      </c>
      <c r="I215" s="33">
        <f t="shared" si="15"/>
        <v>-5574671281</v>
      </c>
      <c r="J215" s="24">
        <v>1385008</v>
      </c>
      <c r="K215" s="24"/>
      <c r="L215" s="24">
        <v>65878310640</v>
      </c>
      <c r="M215" s="24"/>
      <c r="N215" s="24">
        <v>-67873497464</v>
      </c>
      <c r="O215" s="24"/>
      <c r="P215" s="24">
        <f t="shared" si="13"/>
        <v>-1995186824</v>
      </c>
      <c r="S215" s="32"/>
    </row>
    <row r="216" spans="1:19">
      <c r="A216" s="285" t="s">
        <v>292</v>
      </c>
      <c r="B216" s="229"/>
      <c r="C216" s="24">
        <v>0</v>
      </c>
      <c r="D216" s="24"/>
      <c r="E216" s="24">
        <v>0</v>
      </c>
      <c r="F216" s="24"/>
      <c r="G216" s="24">
        <v>0</v>
      </c>
      <c r="H216" s="24">
        <v>83923107800</v>
      </c>
      <c r="I216" s="33">
        <f t="shared" si="15"/>
        <v>0</v>
      </c>
      <c r="J216" s="24">
        <v>0</v>
      </c>
      <c r="K216" s="24"/>
      <c r="L216" s="24">
        <v>0</v>
      </c>
      <c r="M216" s="24"/>
      <c r="N216" s="24">
        <v>-7359646941</v>
      </c>
      <c r="O216" s="24"/>
      <c r="P216" s="24">
        <f t="shared" si="13"/>
        <v>-7359646941</v>
      </c>
      <c r="S216" s="32"/>
    </row>
    <row r="217" spans="1:19">
      <c r="A217" s="285" t="s">
        <v>164</v>
      </c>
      <c r="B217" s="229"/>
      <c r="C217" s="24">
        <v>27352350</v>
      </c>
      <c r="D217" s="24"/>
      <c r="E217" s="24">
        <v>98371985529</v>
      </c>
      <c r="F217" s="24"/>
      <c r="G217" s="24">
        <v>-101373062831</v>
      </c>
      <c r="H217" s="24">
        <v>33384918196</v>
      </c>
      <c r="I217" s="33">
        <f t="shared" si="15"/>
        <v>-3001077302</v>
      </c>
      <c r="J217" s="24">
        <v>27352350</v>
      </c>
      <c r="K217" s="24"/>
      <c r="L217" s="24">
        <v>98371985529</v>
      </c>
      <c r="M217" s="24"/>
      <c r="N217" s="24">
        <v>-125604824056</v>
      </c>
      <c r="O217" s="24"/>
      <c r="P217" s="24">
        <f t="shared" si="13"/>
        <v>-27232838527</v>
      </c>
      <c r="S217" s="32"/>
    </row>
    <row r="218" spans="1:19">
      <c r="A218" s="285" t="s">
        <v>229</v>
      </c>
      <c r="B218" s="229"/>
      <c r="C218" s="24">
        <v>15574059</v>
      </c>
      <c r="D218" s="24"/>
      <c r="E218" s="24">
        <v>41257913276</v>
      </c>
      <c r="F218" s="24"/>
      <c r="G218" s="24">
        <v>-42587967673</v>
      </c>
      <c r="H218" s="24"/>
      <c r="I218" s="33">
        <f t="shared" si="15"/>
        <v>-1330054397</v>
      </c>
      <c r="J218" s="24">
        <v>15574059</v>
      </c>
      <c r="K218" s="24"/>
      <c r="L218" s="24">
        <v>41257913276</v>
      </c>
      <c r="M218" s="24"/>
      <c r="N218" s="24">
        <v>-43829038047</v>
      </c>
      <c r="O218" s="24"/>
      <c r="P218" s="24">
        <f t="shared" si="13"/>
        <v>-2571124771</v>
      </c>
      <c r="S218" s="32"/>
    </row>
    <row r="219" spans="1:19">
      <c r="A219" s="285" t="s">
        <v>343</v>
      </c>
      <c r="B219" s="229"/>
      <c r="C219" s="24">
        <v>3607512</v>
      </c>
      <c r="D219" s="24"/>
      <c r="E219" s="24">
        <v>4464628896</v>
      </c>
      <c r="F219" s="24"/>
      <c r="G219" s="24">
        <v>-4959503424</v>
      </c>
      <c r="H219" s="24"/>
      <c r="I219" s="33">
        <f t="shared" si="15"/>
        <v>-494874528</v>
      </c>
      <c r="J219" s="24">
        <v>3607512</v>
      </c>
      <c r="K219" s="24"/>
      <c r="L219" s="24">
        <v>4464628896</v>
      </c>
      <c r="M219" s="24"/>
      <c r="N219" s="24">
        <v>-6807595206</v>
      </c>
      <c r="O219" s="24"/>
      <c r="P219" s="24">
        <f t="shared" si="13"/>
        <v>-2342966310</v>
      </c>
      <c r="S219" s="32"/>
    </row>
    <row r="220" spans="1:19">
      <c r="A220" s="285" t="s">
        <v>344</v>
      </c>
      <c r="B220" s="229"/>
      <c r="C220" s="24">
        <v>5650000</v>
      </c>
      <c r="D220" s="24"/>
      <c r="E220" s="24">
        <v>30159974025</v>
      </c>
      <c r="F220" s="24"/>
      <c r="G220" s="24">
        <v>-37479651601</v>
      </c>
      <c r="H220" s="24"/>
      <c r="I220" s="33">
        <f t="shared" si="15"/>
        <v>-7319677576</v>
      </c>
      <c r="J220" s="24">
        <v>5650000</v>
      </c>
      <c r="K220" s="24"/>
      <c r="L220" s="24">
        <v>30159974025</v>
      </c>
      <c r="M220" s="24"/>
      <c r="N220" s="24">
        <v>-39531862368</v>
      </c>
      <c r="O220" s="24"/>
      <c r="P220" s="24">
        <f t="shared" si="13"/>
        <v>-9371888343</v>
      </c>
      <c r="S220" s="32"/>
    </row>
    <row r="221" spans="1:19">
      <c r="A221" s="285" t="s">
        <v>169</v>
      </c>
      <c r="B221" s="229"/>
      <c r="C221" s="24">
        <v>2288080</v>
      </c>
      <c r="D221" s="24"/>
      <c r="E221" s="24">
        <v>24223062093</v>
      </c>
      <c r="F221" s="24"/>
      <c r="G221" s="24">
        <v>-25412671394</v>
      </c>
      <c r="H221" s="24"/>
      <c r="I221" s="33">
        <f t="shared" si="15"/>
        <v>-1189609301</v>
      </c>
      <c r="J221" s="24">
        <v>2288080</v>
      </c>
      <c r="K221" s="24"/>
      <c r="L221" s="24">
        <v>24223062093</v>
      </c>
      <c r="M221" s="24"/>
      <c r="N221" s="24">
        <v>-27007236083</v>
      </c>
      <c r="O221" s="24"/>
      <c r="P221" s="24">
        <f t="shared" si="13"/>
        <v>-2784173990</v>
      </c>
      <c r="S221" s="32"/>
    </row>
    <row r="222" spans="1:19">
      <c r="A222" s="285" t="s">
        <v>167</v>
      </c>
      <c r="B222" s="229"/>
      <c r="C222" s="24">
        <v>0</v>
      </c>
      <c r="D222" s="24"/>
      <c r="E222" s="24">
        <v>0</v>
      </c>
      <c r="F222" s="24"/>
      <c r="G222" s="24">
        <v>728759852</v>
      </c>
      <c r="H222" s="24"/>
      <c r="I222" s="33">
        <f t="shared" si="15"/>
        <v>728759852</v>
      </c>
      <c r="J222" s="24">
        <v>0</v>
      </c>
      <c r="K222" s="24"/>
      <c r="L222" s="24">
        <v>0</v>
      </c>
      <c r="M222" s="24"/>
      <c r="N222" s="24">
        <v>0</v>
      </c>
      <c r="O222" s="24"/>
      <c r="P222" s="24">
        <f t="shared" si="13"/>
        <v>0</v>
      </c>
      <c r="S222" s="32"/>
    </row>
    <row r="223" spans="1:19">
      <c r="A223" s="285" t="s">
        <v>263</v>
      </c>
      <c r="B223" s="229"/>
      <c r="C223" s="24">
        <v>416144</v>
      </c>
      <c r="D223" s="24"/>
      <c r="E223" s="24">
        <v>10010764228</v>
      </c>
      <c r="F223" s="24"/>
      <c r="G223" s="24">
        <v>-10751083743</v>
      </c>
      <c r="H223" s="24"/>
      <c r="I223" s="33">
        <f t="shared" si="15"/>
        <v>-740319515</v>
      </c>
      <c r="J223" s="24">
        <v>416144</v>
      </c>
      <c r="K223" s="24"/>
      <c r="L223" s="24">
        <v>10010764228</v>
      </c>
      <c r="M223" s="24"/>
      <c r="N223" s="24">
        <v>-11587811492</v>
      </c>
      <c r="O223" s="24"/>
      <c r="P223" s="24">
        <f t="shared" si="13"/>
        <v>-1577047264</v>
      </c>
      <c r="S223" s="32"/>
    </row>
    <row r="224" spans="1:19">
      <c r="A224" s="285" t="s">
        <v>142</v>
      </c>
      <c r="B224" s="229"/>
      <c r="C224" s="24">
        <v>7315738</v>
      </c>
      <c r="D224" s="24"/>
      <c r="E224" s="24">
        <v>34906604925</v>
      </c>
      <c r="F224" s="24"/>
      <c r="G224" s="24">
        <v>-36515357464</v>
      </c>
      <c r="H224" s="24"/>
      <c r="I224" s="33">
        <f t="shared" si="15"/>
        <v>-1608752539</v>
      </c>
      <c r="J224" s="24">
        <v>7315738</v>
      </c>
      <c r="K224" s="24"/>
      <c r="L224" s="24">
        <v>34906604925</v>
      </c>
      <c r="M224" s="24"/>
      <c r="N224" s="24">
        <v>-43028925082</v>
      </c>
      <c r="O224" s="24"/>
      <c r="P224" s="24">
        <f t="shared" si="13"/>
        <v>-8122320157</v>
      </c>
      <c r="S224" s="32"/>
    </row>
    <row r="225" spans="1:19">
      <c r="A225" s="285" t="s">
        <v>108</v>
      </c>
      <c r="B225" s="229"/>
      <c r="C225" s="24">
        <v>1619130</v>
      </c>
      <c r="D225" s="24"/>
      <c r="E225" s="24">
        <v>37823160151</v>
      </c>
      <c r="F225" s="24"/>
      <c r="G225" s="24">
        <v>-33995526943</v>
      </c>
      <c r="H225" s="24"/>
      <c r="I225" s="33">
        <f t="shared" si="15"/>
        <v>3827633208</v>
      </c>
      <c r="J225" s="24">
        <v>1619130</v>
      </c>
      <c r="K225" s="24"/>
      <c r="L225" s="24">
        <v>37823160151</v>
      </c>
      <c r="M225" s="24"/>
      <c r="N225" s="24">
        <v>-31536752484</v>
      </c>
      <c r="O225" s="24"/>
      <c r="P225" s="24">
        <f t="shared" si="13"/>
        <v>6286407667</v>
      </c>
      <c r="S225" s="32"/>
    </row>
    <row r="226" spans="1:19">
      <c r="A226" s="285" t="s">
        <v>160</v>
      </c>
      <c r="B226" s="229"/>
      <c r="C226" s="24">
        <v>7774931</v>
      </c>
      <c r="D226" s="24"/>
      <c r="E226" s="24">
        <v>50777362960</v>
      </c>
      <c r="F226" s="24"/>
      <c r="G226" s="24">
        <v>-59340398994</v>
      </c>
      <c r="H226" s="24"/>
      <c r="I226" s="33">
        <f t="shared" si="15"/>
        <v>-8563036034</v>
      </c>
      <c r="J226" s="24">
        <v>7774931</v>
      </c>
      <c r="K226" s="24"/>
      <c r="L226" s="24">
        <v>50777362960</v>
      </c>
      <c r="M226" s="24"/>
      <c r="N226" s="24">
        <v>-59686509079</v>
      </c>
      <c r="O226" s="24"/>
      <c r="P226" s="24">
        <f t="shared" si="13"/>
        <v>-8909146119</v>
      </c>
      <c r="S226" s="32"/>
    </row>
    <row r="227" spans="1:19">
      <c r="A227" s="285" t="s">
        <v>345</v>
      </c>
      <c r="B227" s="229"/>
      <c r="C227" s="24">
        <v>6210969</v>
      </c>
      <c r="D227" s="24"/>
      <c r="E227" s="24">
        <v>23819344991</v>
      </c>
      <c r="F227" s="24"/>
      <c r="G227" s="24">
        <v>-26056495905</v>
      </c>
      <c r="H227" s="24"/>
      <c r="I227" s="33">
        <f t="shared" si="15"/>
        <v>-2237150914</v>
      </c>
      <c r="J227" s="24">
        <v>6210969</v>
      </c>
      <c r="K227" s="24"/>
      <c r="L227" s="24">
        <v>23819344991</v>
      </c>
      <c r="M227" s="24"/>
      <c r="N227" s="24">
        <v>-25268657194</v>
      </c>
      <c r="O227" s="24"/>
      <c r="P227" s="24">
        <f t="shared" si="13"/>
        <v>-1449312203</v>
      </c>
      <c r="S227" s="32"/>
    </row>
    <row r="228" spans="1:19">
      <c r="A228" s="285" t="s">
        <v>264</v>
      </c>
      <c r="B228" s="229"/>
      <c r="C228" s="24">
        <v>1866577</v>
      </c>
      <c r="D228" s="24"/>
      <c r="E228" s="24">
        <v>67168045383</v>
      </c>
      <c r="F228" s="24"/>
      <c r="G228" s="24">
        <v>-72809484723</v>
      </c>
      <c r="H228" s="24"/>
      <c r="I228" s="33">
        <f t="shared" si="15"/>
        <v>-5641439340</v>
      </c>
      <c r="J228" s="24">
        <v>1866577</v>
      </c>
      <c r="K228" s="24"/>
      <c r="L228" s="24">
        <v>67168045383</v>
      </c>
      <c r="M228" s="24"/>
      <c r="N228" s="24">
        <v>-88994405518</v>
      </c>
      <c r="O228" s="24"/>
      <c r="P228" s="24">
        <f t="shared" si="13"/>
        <v>-21826360135</v>
      </c>
      <c r="S228" s="32"/>
    </row>
    <row r="229" spans="1:19">
      <c r="A229" s="285" t="s">
        <v>128</v>
      </c>
      <c r="B229" s="229"/>
      <c r="C229" s="24">
        <v>11126378</v>
      </c>
      <c r="D229" s="24"/>
      <c r="E229" s="24">
        <v>72775958416</v>
      </c>
      <c r="F229" s="24"/>
      <c r="G229" s="24">
        <v>-58267426982</v>
      </c>
      <c r="H229" s="24"/>
      <c r="I229" s="33">
        <f t="shared" si="15"/>
        <v>14508531434</v>
      </c>
      <c r="J229" s="24">
        <v>11126378</v>
      </c>
      <c r="K229" s="24"/>
      <c r="L229" s="24">
        <v>72775958416</v>
      </c>
      <c r="M229" s="24"/>
      <c r="N229" s="24">
        <v>-66796966883</v>
      </c>
      <c r="O229" s="24"/>
      <c r="P229" s="24">
        <f t="shared" si="13"/>
        <v>5978991533</v>
      </c>
      <c r="S229" s="32"/>
    </row>
    <row r="230" spans="1:19">
      <c r="A230" s="285" t="s">
        <v>133</v>
      </c>
      <c r="B230" s="229"/>
      <c r="C230" s="24">
        <v>1392256</v>
      </c>
      <c r="D230" s="24"/>
      <c r="E230" s="24">
        <v>25257490403</v>
      </c>
      <c r="F230" s="24"/>
      <c r="G230" s="24">
        <v>-24958599725</v>
      </c>
      <c r="H230" s="24"/>
      <c r="I230" s="33">
        <f t="shared" si="15"/>
        <v>298890678</v>
      </c>
      <c r="J230" s="24">
        <v>1392256</v>
      </c>
      <c r="K230" s="24"/>
      <c r="L230" s="24">
        <v>25257490403</v>
      </c>
      <c r="M230" s="24"/>
      <c r="N230" s="24">
        <v>-20166199978</v>
      </c>
      <c r="O230" s="24"/>
      <c r="P230" s="24">
        <f t="shared" si="13"/>
        <v>5091290425</v>
      </c>
      <c r="S230" s="32"/>
    </row>
    <row r="231" spans="1:19" ht="22.2" thickBot="1">
      <c r="A231" s="231" t="s">
        <v>2</v>
      </c>
      <c r="B231" s="231"/>
      <c r="D231" s="231"/>
      <c r="E231" s="100">
        <f>SUM(E7:E230)</f>
        <v>11074874772428</v>
      </c>
      <c r="F231" s="101"/>
      <c r="G231" s="100">
        <f>SUM(G7:G230)</f>
        <v>-11655333057552</v>
      </c>
      <c r="H231" s="40"/>
      <c r="I231" s="169">
        <f>SUM(I7:I230)</f>
        <v>-580458285124</v>
      </c>
      <c r="K231" s="40"/>
      <c r="L231" s="100">
        <f>SUM(L7:L230)</f>
        <v>11074874772428</v>
      </c>
      <c r="M231" s="101"/>
      <c r="N231" s="100">
        <f>SUM(N7:N230)</f>
        <v>-12284245571328</v>
      </c>
      <c r="O231" s="40"/>
      <c r="P231" s="170">
        <f>SUM(P7:P230)</f>
        <v>-1209370798900</v>
      </c>
    </row>
    <row r="232" spans="1:19" ht="21.6" thickTop="1">
      <c r="A232" s="231"/>
      <c r="B232" s="231"/>
    </row>
    <row r="233" spans="1:19">
      <c r="A233" s="231"/>
      <c r="B233" s="231"/>
    </row>
    <row r="234" spans="1:19" s="171" customFormat="1" ht="18">
      <c r="A234" s="286" t="s">
        <v>246</v>
      </c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8"/>
    </row>
    <row r="235" spans="1:19">
      <c r="A235" s="229"/>
      <c r="B235" s="229"/>
    </row>
  </sheetData>
  <autoFilter ref="A6:P231" xr:uid="{00000000-0009-0000-0000-000008000000}">
    <sortState xmlns:xlrd2="http://schemas.microsoft.com/office/spreadsheetml/2017/richdata2" ref="A7:P191">
      <sortCondition ref="A6"/>
    </sortState>
  </autoFilter>
  <mergeCells count="7">
    <mergeCell ref="A234:P234"/>
    <mergeCell ref="C5:I5"/>
    <mergeCell ref="J5:P5"/>
    <mergeCell ref="A4:G4"/>
    <mergeCell ref="A1:P1"/>
    <mergeCell ref="A2:P2"/>
    <mergeCell ref="A3:P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EY247"/>
  <sheetViews>
    <sheetView rightToLeft="1" view="pageBreakPreview" topLeftCell="A237" zoomScale="50" zoomScaleNormal="100" zoomScaleSheetLayoutView="50" workbookViewId="0">
      <selection activeCell="A247" sqref="A1:T247"/>
    </sheetView>
  </sheetViews>
  <sheetFormatPr defaultColWidth="9.109375" defaultRowHeight="15.6"/>
  <cols>
    <col min="1" max="1" width="44.6640625" style="172" customWidth="1"/>
    <col min="2" max="2" width="1.33203125" style="172" customWidth="1"/>
    <col min="3" max="3" width="26.5546875" style="72" customWidth="1"/>
    <col min="4" max="4" width="1.5546875" style="72" customWidth="1"/>
    <col min="5" max="5" width="29.88671875" style="73" bestFit="1" customWidth="1"/>
    <col min="6" max="6" width="1.33203125" style="73" customWidth="1"/>
    <col min="7" max="7" width="26.5546875" style="73" customWidth="1"/>
    <col min="8" max="8" width="1.33203125" style="73" customWidth="1"/>
    <col min="9" max="9" width="30.6640625" style="173" customWidth="1"/>
    <col min="10" max="10" width="1.109375" style="173" customWidth="1"/>
    <col min="11" max="11" width="32.33203125" style="174" customWidth="1"/>
    <col min="12" max="12" width="1" style="174" customWidth="1"/>
    <col min="13" max="13" width="28.44140625" style="72" bestFit="1" customWidth="1"/>
    <col min="14" max="14" width="1.6640625" style="72" customWidth="1"/>
    <col min="15" max="15" width="28.44140625" style="73" bestFit="1" customWidth="1"/>
    <col min="16" max="16" width="1" style="73" customWidth="1"/>
    <col min="17" max="17" width="28.44140625" style="73" bestFit="1" customWidth="1"/>
    <col min="18" max="18" width="31.6640625" style="73" bestFit="1" customWidth="1"/>
    <col min="19" max="19" width="1.44140625" style="73" customWidth="1"/>
    <col min="20" max="20" width="29.88671875" style="174" customWidth="1"/>
    <col min="21" max="21" width="20.44140625" style="172" hidden="1" customWidth="1"/>
    <col min="22" max="22" width="17.33203125" style="172" hidden="1" customWidth="1"/>
    <col min="23" max="23" width="0" style="172" hidden="1" customWidth="1"/>
    <col min="24" max="24" width="16.5546875" style="172" hidden="1" customWidth="1"/>
    <col min="25" max="25" width="21.109375" style="172" hidden="1" customWidth="1"/>
    <col min="26" max="16384" width="9.109375" style="172"/>
  </cols>
  <sheetData>
    <row r="1" spans="1:25" ht="27.6">
      <c r="A1" s="251" t="s">
        <v>84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5" ht="27.6">
      <c r="A2" s="251" t="s">
        <v>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5" ht="27.6">
      <c r="A3" s="251" t="str">
        <f>روکش!B26</f>
        <v>منتهی به 1402/07/30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</row>
    <row r="4" spans="1:25">
      <c r="A4" s="252"/>
      <c r="B4" s="252"/>
      <c r="I4" s="253"/>
      <c r="J4" s="253"/>
      <c r="K4" s="254"/>
      <c r="L4" s="254"/>
      <c r="T4" s="254"/>
    </row>
    <row r="5" spans="1:25" s="175" customFormat="1" ht="25.2">
      <c r="A5" s="255" t="s">
        <v>28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</row>
    <row r="6" spans="1:25" s="175" customFormat="1" ht="9.75" customHeight="1">
      <c r="A6" s="256"/>
      <c r="B6" s="256"/>
      <c r="C6" s="41"/>
      <c r="D6" s="41"/>
      <c r="E6" s="68"/>
      <c r="F6" s="68"/>
      <c r="G6" s="68"/>
      <c r="H6" s="68"/>
      <c r="I6" s="257"/>
      <c r="J6" s="257"/>
      <c r="K6" s="258"/>
      <c r="L6" s="258"/>
      <c r="M6" s="41"/>
      <c r="N6" s="41"/>
      <c r="O6" s="68"/>
      <c r="P6" s="68"/>
      <c r="Q6" s="68"/>
      <c r="R6" s="68"/>
      <c r="S6" s="68"/>
      <c r="T6" s="258"/>
    </row>
    <row r="7" spans="1:25" s="175" customFormat="1" ht="27" customHeight="1" thickBot="1">
      <c r="A7" s="259"/>
      <c r="B7" s="260"/>
      <c r="C7" s="261" t="s">
        <v>381</v>
      </c>
      <c r="D7" s="261"/>
      <c r="E7" s="261"/>
      <c r="F7" s="261"/>
      <c r="G7" s="261"/>
      <c r="H7" s="261"/>
      <c r="I7" s="261"/>
      <c r="J7" s="261"/>
      <c r="K7" s="261"/>
      <c r="L7" s="262"/>
      <c r="M7" s="261" t="s">
        <v>383</v>
      </c>
      <c r="N7" s="261"/>
      <c r="O7" s="261"/>
      <c r="P7" s="261"/>
      <c r="Q7" s="261"/>
      <c r="R7" s="261"/>
      <c r="S7" s="261"/>
      <c r="T7" s="261"/>
    </row>
    <row r="8" spans="1:25" s="96" customFormat="1" ht="24.75" customHeight="1">
      <c r="A8" s="263" t="s">
        <v>24</v>
      </c>
      <c r="B8" s="264"/>
      <c r="C8" s="210" t="s">
        <v>12</v>
      </c>
      <c r="D8" s="151"/>
      <c r="E8" s="212" t="s">
        <v>13</v>
      </c>
      <c r="F8" s="153"/>
      <c r="G8" s="212" t="s">
        <v>14</v>
      </c>
      <c r="H8" s="153"/>
      <c r="I8" s="265" t="s">
        <v>2</v>
      </c>
      <c r="J8" s="265"/>
      <c r="K8" s="265"/>
      <c r="L8" s="266"/>
      <c r="M8" s="210" t="s">
        <v>12</v>
      </c>
      <c r="N8" s="151"/>
      <c r="O8" s="212" t="s">
        <v>13</v>
      </c>
      <c r="P8" s="153"/>
      <c r="Q8" s="212" t="s">
        <v>14</v>
      </c>
      <c r="R8" s="265" t="s">
        <v>2</v>
      </c>
      <c r="S8" s="265"/>
      <c r="T8" s="265"/>
    </row>
    <row r="9" spans="1:25" s="96" customFormat="1" ht="6" customHeight="1" thickBot="1">
      <c r="A9" s="264"/>
      <c r="B9" s="264"/>
      <c r="C9" s="211"/>
      <c r="D9" s="152"/>
      <c r="E9" s="213"/>
      <c r="F9" s="154"/>
      <c r="G9" s="213"/>
      <c r="H9" s="154"/>
      <c r="I9" s="261"/>
      <c r="J9" s="261"/>
      <c r="K9" s="261"/>
      <c r="L9" s="267"/>
      <c r="M9" s="211"/>
      <c r="N9" s="152"/>
      <c r="O9" s="213"/>
      <c r="P9" s="154"/>
      <c r="Q9" s="213"/>
      <c r="R9" s="261"/>
      <c r="S9" s="261"/>
      <c r="T9" s="261"/>
    </row>
    <row r="10" spans="1:25" s="96" customFormat="1" ht="42.75" customHeight="1" thickBot="1">
      <c r="A10" s="268"/>
      <c r="B10" s="264"/>
      <c r="C10" s="69" t="s">
        <v>56</v>
      </c>
      <c r="D10" s="69"/>
      <c r="E10" s="70" t="s">
        <v>57</v>
      </c>
      <c r="F10" s="70"/>
      <c r="G10" s="70" t="s">
        <v>58</v>
      </c>
      <c r="H10" s="70"/>
      <c r="I10" s="269" t="s">
        <v>6</v>
      </c>
      <c r="J10" s="270"/>
      <c r="K10" s="271" t="s">
        <v>19</v>
      </c>
      <c r="L10" s="262"/>
      <c r="M10" s="69" t="s">
        <v>56</v>
      </c>
      <c r="N10" s="69"/>
      <c r="O10" s="70" t="s">
        <v>57</v>
      </c>
      <c r="P10" s="70"/>
      <c r="Q10" s="70" t="s">
        <v>58</v>
      </c>
      <c r="R10" s="88" t="s">
        <v>6</v>
      </c>
      <c r="S10" s="71"/>
      <c r="T10" s="271" t="s">
        <v>19</v>
      </c>
    </row>
    <row r="11" spans="1:25" s="96" customFormat="1" ht="42.75" customHeight="1">
      <c r="A11" s="272" t="s">
        <v>113</v>
      </c>
      <c r="B11" s="273"/>
      <c r="C11" s="61">
        <v>0</v>
      </c>
      <c r="D11" s="61"/>
      <c r="E11" s="61">
        <f>'درآمد ناشی از تغییر قیمت اوراق '!I7</f>
        <v>-2531319123</v>
      </c>
      <c r="F11" s="61"/>
      <c r="G11" s="61">
        <f>'درآمد ناشی ازفروش'!I8</f>
        <v>0</v>
      </c>
      <c r="H11" s="61"/>
      <c r="I11" s="274">
        <f t="shared" ref="I11:I74" si="0">C11+E11+G11</f>
        <v>-2531319123</v>
      </c>
      <c r="J11" s="274"/>
      <c r="K11" s="275">
        <f>I11/-537915661512</f>
        <v>4.7057918259617929E-3</v>
      </c>
      <c r="L11" s="275"/>
      <c r="M11" s="61">
        <v>0</v>
      </c>
      <c r="N11" s="72"/>
      <c r="O11" s="61">
        <f>'درآمد ناشی از تغییر قیمت اوراق '!P7</f>
        <v>-3932477710</v>
      </c>
      <c r="P11" s="61"/>
      <c r="Q11" s="61">
        <f>'درآمد ناشی ازفروش'!Q8</f>
        <v>-68506739</v>
      </c>
      <c r="R11" s="276">
        <f>M11+O11+Q11</f>
        <v>-4000984449</v>
      </c>
      <c r="S11" s="154"/>
      <c r="T11" s="275">
        <f>R11/درآمدها!$J$4</f>
        <v>4.507946124754145E-3</v>
      </c>
      <c r="U11" s="96">
        <v>0</v>
      </c>
      <c r="V11" s="176">
        <f t="shared" ref="V11:V25" si="1">U11-M11</f>
        <v>0</v>
      </c>
      <c r="X11" s="176">
        <v>-36329408</v>
      </c>
      <c r="Y11" s="176">
        <f t="shared" ref="Y11:Y25" si="2">X11-G11</f>
        <v>-36329408</v>
      </c>
    </row>
    <row r="12" spans="1:25" s="96" customFormat="1" ht="42.75" customHeight="1">
      <c r="A12" s="272" t="s">
        <v>293</v>
      </c>
      <c r="B12" s="273"/>
      <c r="C12" s="61">
        <v>0</v>
      </c>
      <c r="D12" s="61"/>
      <c r="E12" s="61">
        <f>'درآمد ناشی از تغییر قیمت اوراق '!I8</f>
        <v>191053205</v>
      </c>
      <c r="F12" s="61"/>
      <c r="G12" s="61">
        <f>'درآمد ناشی ازفروش'!I9</f>
        <v>0</v>
      </c>
      <c r="H12" s="61"/>
      <c r="I12" s="274">
        <f t="shared" si="0"/>
        <v>191053205</v>
      </c>
      <c r="J12" s="274"/>
      <c r="K12" s="275">
        <f t="shared" ref="K12:K75" si="3">I12/-537915661512</f>
        <v>-3.5517315941866834E-4</v>
      </c>
      <c r="L12" s="275"/>
      <c r="M12" s="61">
        <v>0</v>
      </c>
      <c r="N12" s="90"/>
      <c r="O12" s="61">
        <f>'درآمد ناشی از تغییر قیمت اوراق '!P8</f>
        <v>-211150481</v>
      </c>
      <c r="P12" s="61"/>
      <c r="Q12" s="61">
        <f>'درآمد ناشی ازفروش'!Q9</f>
        <v>-6446591</v>
      </c>
      <c r="R12" s="276">
        <f t="shared" ref="R12:R75" si="4">M12+O12+Q12</f>
        <v>-217597072</v>
      </c>
      <c r="S12" s="154"/>
      <c r="T12" s="275">
        <f>R12/درآمدها!$J$4</f>
        <v>2.451686303668132E-4</v>
      </c>
      <c r="U12" s="96">
        <v>0</v>
      </c>
      <c r="V12" s="176">
        <f t="shared" si="1"/>
        <v>0</v>
      </c>
      <c r="X12" s="176">
        <v>0</v>
      </c>
      <c r="Y12" s="176">
        <f t="shared" si="2"/>
        <v>0</v>
      </c>
    </row>
    <row r="13" spans="1:25" s="96" customFormat="1" ht="42.75" customHeight="1">
      <c r="A13" s="272" t="s">
        <v>270</v>
      </c>
      <c r="B13" s="273"/>
      <c r="C13" s="61">
        <f>'درآمد سود سهام'!M8</f>
        <v>0</v>
      </c>
      <c r="D13" s="61"/>
      <c r="E13" s="61">
        <f>'درآمد ناشی از تغییر قیمت اوراق '!I9</f>
        <v>108646001</v>
      </c>
      <c r="F13" s="61"/>
      <c r="G13" s="61">
        <f>'درآمد ناشی ازفروش'!I10</f>
        <v>0</v>
      </c>
      <c r="H13" s="61"/>
      <c r="I13" s="274">
        <f t="shared" si="0"/>
        <v>108646001</v>
      </c>
      <c r="J13" s="274"/>
      <c r="K13" s="275">
        <f t="shared" si="3"/>
        <v>-2.0197590212304366E-4</v>
      </c>
      <c r="L13" s="275"/>
      <c r="M13" s="61">
        <f>'درآمد سود سهام'!S8</f>
        <v>36610680</v>
      </c>
      <c r="N13" s="90"/>
      <c r="O13" s="61">
        <f>'درآمد ناشی از تغییر قیمت اوراق '!P9</f>
        <v>161699554</v>
      </c>
      <c r="P13" s="61"/>
      <c r="Q13" s="61">
        <f>'درآمد ناشی ازفروش'!Q10</f>
        <v>-4621765</v>
      </c>
      <c r="R13" s="276">
        <f t="shared" si="4"/>
        <v>193688469</v>
      </c>
      <c r="S13" s="154"/>
      <c r="T13" s="275">
        <f>R13/درآمدها!$J$4</f>
        <v>-2.1823058658884415E-4</v>
      </c>
      <c r="U13" s="96">
        <v>0</v>
      </c>
      <c r="V13" s="176">
        <f t="shared" si="1"/>
        <v>-36610680</v>
      </c>
      <c r="X13" s="176">
        <v>-30601084</v>
      </c>
      <c r="Y13" s="176">
        <f t="shared" si="2"/>
        <v>-30601084</v>
      </c>
    </row>
    <row r="14" spans="1:25" s="96" customFormat="1" ht="42.75" customHeight="1">
      <c r="A14" s="272" t="s">
        <v>182</v>
      </c>
      <c r="B14" s="273"/>
      <c r="C14" s="61">
        <f>'درآمد سود سهام'!M9</f>
        <v>0</v>
      </c>
      <c r="D14" s="61"/>
      <c r="E14" s="61">
        <f>'درآمد ناشی از تغییر قیمت اوراق '!I10</f>
        <v>-3507099771</v>
      </c>
      <c r="F14" s="61"/>
      <c r="G14" s="61">
        <f>'درآمد ناشی ازفروش'!I11</f>
        <v>0</v>
      </c>
      <c r="H14" s="61"/>
      <c r="I14" s="274">
        <f t="shared" si="0"/>
        <v>-3507099771</v>
      </c>
      <c r="J14" s="274"/>
      <c r="K14" s="275">
        <f t="shared" si="3"/>
        <v>6.5197948710808496E-3</v>
      </c>
      <c r="L14" s="275"/>
      <c r="M14" s="61">
        <f>'درآمد سود سهام'!S9</f>
        <v>1200332904</v>
      </c>
      <c r="N14" s="5"/>
      <c r="O14" s="61">
        <f>'درآمد ناشی از تغییر قیمت اوراق '!P10</f>
        <v>-4721254400</v>
      </c>
      <c r="P14" s="61"/>
      <c r="Q14" s="61">
        <f>'درآمد ناشی ازفروش'!Q11</f>
        <v>-238492108</v>
      </c>
      <c r="R14" s="276">
        <f t="shared" si="4"/>
        <v>-3759413604</v>
      </c>
      <c r="S14" s="154"/>
      <c r="T14" s="275">
        <f>R14/درآمدها!$J$4</f>
        <v>4.2357660229685673E-3</v>
      </c>
      <c r="U14" s="96">
        <v>0</v>
      </c>
      <c r="V14" s="176">
        <f t="shared" si="1"/>
        <v>-1200332904</v>
      </c>
      <c r="X14" s="176">
        <v>0</v>
      </c>
      <c r="Y14" s="176">
        <f t="shared" si="2"/>
        <v>0</v>
      </c>
    </row>
    <row r="15" spans="1:25" s="96" customFormat="1" ht="42.75" customHeight="1">
      <c r="A15" s="272" t="s">
        <v>294</v>
      </c>
      <c r="B15" s="273"/>
      <c r="C15" s="61">
        <v>0</v>
      </c>
      <c r="D15" s="61"/>
      <c r="E15" s="61">
        <f>'درآمد ناشی از تغییر قیمت اوراق '!I11</f>
        <v>-1206069846</v>
      </c>
      <c r="F15" s="61"/>
      <c r="G15" s="61">
        <f>'درآمد ناشی ازفروش'!I12</f>
        <v>0</v>
      </c>
      <c r="H15" s="61"/>
      <c r="I15" s="274">
        <f t="shared" si="0"/>
        <v>-1206069846</v>
      </c>
      <c r="J15" s="274"/>
      <c r="K15" s="275">
        <f t="shared" si="3"/>
        <v>2.2421169939724735E-3</v>
      </c>
      <c r="L15" s="275"/>
      <c r="M15" s="61">
        <v>0</v>
      </c>
      <c r="N15" s="5"/>
      <c r="O15" s="61">
        <f>'درآمد ناشی از تغییر قیمت اوراق '!P11</f>
        <v>-7553405831</v>
      </c>
      <c r="P15" s="61"/>
      <c r="Q15" s="61">
        <f>'درآمد ناشی ازفروش'!Q12</f>
        <v>-96449450</v>
      </c>
      <c r="R15" s="276">
        <f t="shared" si="4"/>
        <v>-7649855281</v>
      </c>
      <c r="S15" s="154"/>
      <c r="T15" s="275">
        <f>R15/درآمدها!$J$4</f>
        <v>8.6191625857314057E-3</v>
      </c>
      <c r="U15" s="96">
        <v>450572850</v>
      </c>
      <c r="V15" s="176">
        <f t="shared" si="1"/>
        <v>450572850</v>
      </c>
      <c r="X15" s="176">
        <v>78960553</v>
      </c>
      <c r="Y15" s="176">
        <f t="shared" si="2"/>
        <v>78960553</v>
      </c>
    </row>
    <row r="16" spans="1:25" s="96" customFormat="1" ht="42.75" customHeight="1">
      <c r="A16" s="272" t="s">
        <v>265</v>
      </c>
      <c r="B16" s="273"/>
      <c r="C16" s="61">
        <v>0</v>
      </c>
      <c r="D16" s="61"/>
      <c r="E16" s="61">
        <f>'درآمد ناشی از تغییر قیمت اوراق '!I12</f>
        <v>-3824363529</v>
      </c>
      <c r="F16" s="61"/>
      <c r="G16" s="61">
        <f>'درآمد ناشی ازفروش'!I13</f>
        <v>0</v>
      </c>
      <c r="H16" s="61"/>
      <c r="I16" s="274">
        <f t="shared" si="0"/>
        <v>-3824363529</v>
      </c>
      <c r="J16" s="274"/>
      <c r="K16" s="275">
        <f t="shared" si="3"/>
        <v>7.109596917573081E-3</v>
      </c>
      <c r="L16" s="275"/>
      <c r="M16" s="61">
        <v>0</v>
      </c>
      <c r="N16" s="72"/>
      <c r="O16" s="61">
        <f>'درآمد ناشی از تغییر قیمت اوراق '!P12</f>
        <v>3814303694</v>
      </c>
      <c r="P16" s="61"/>
      <c r="Q16" s="61">
        <f>'درآمد ناشی ازفروش'!Q13</f>
        <v>10199587</v>
      </c>
      <c r="R16" s="276">
        <f t="shared" si="4"/>
        <v>3824503281</v>
      </c>
      <c r="S16" s="154"/>
      <c r="T16" s="275">
        <f>R16/درآمدها!$J$4</f>
        <v>-4.309103163098414E-3</v>
      </c>
      <c r="U16" s="96">
        <v>0</v>
      </c>
      <c r="V16" s="176">
        <f t="shared" si="1"/>
        <v>0</v>
      </c>
      <c r="X16" s="176">
        <v>77788809</v>
      </c>
      <c r="Y16" s="176">
        <f t="shared" si="2"/>
        <v>77788809</v>
      </c>
    </row>
    <row r="17" spans="1:25" s="96" customFormat="1" ht="42.75" customHeight="1">
      <c r="A17" s="272" t="s">
        <v>106</v>
      </c>
      <c r="B17" s="273"/>
      <c r="C17" s="61">
        <f>'درآمد سود سهام'!M10</f>
        <v>0</v>
      </c>
      <c r="D17" s="61"/>
      <c r="E17" s="61">
        <f>'درآمد ناشی از تغییر قیمت اوراق '!I13</f>
        <v>3370324421</v>
      </c>
      <c r="F17" s="61"/>
      <c r="G17" s="61">
        <f>'درآمد ناشی ازفروش'!I14</f>
        <v>0</v>
      </c>
      <c r="H17" s="61"/>
      <c r="I17" s="274">
        <f t="shared" si="0"/>
        <v>3370324421</v>
      </c>
      <c r="J17" s="274"/>
      <c r="K17" s="275">
        <f t="shared" si="3"/>
        <v>-6.2655257359983257E-3</v>
      </c>
      <c r="L17" s="275"/>
      <c r="M17" s="61">
        <f>'درآمد سود سهام'!S10</f>
        <v>1189957588</v>
      </c>
      <c r="N17" s="72"/>
      <c r="O17" s="61">
        <f>'درآمد ناشی از تغییر قیمت اوراق '!P13</f>
        <v>-9209929040</v>
      </c>
      <c r="P17" s="61"/>
      <c r="Q17" s="61">
        <f>'درآمد ناشی ازفروش'!Q14</f>
        <v>-467040455</v>
      </c>
      <c r="R17" s="276">
        <f t="shared" si="4"/>
        <v>-8487011907</v>
      </c>
      <c r="S17" s="154"/>
      <c r="T17" s="275">
        <f>R17/درآمدها!$J$4</f>
        <v>9.5623946867539906E-3</v>
      </c>
      <c r="U17" s="96">
        <v>35523750</v>
      </c>
      <c r="V17" s="176">
        <f t="shared" si="1"/>
        <v>-1154433838</v>
      </c>
      <c r="X17" s="176">
        <v>462301027</v>
      </c>
      <c r="Y17" s="176">
        <f t="shared" si="2"/>
        <v>462301027</v>
      </c>
    </row>
    <row r="18" spans="1:25" s="96" customFormat="1" ht="42.75" customHeight="1">
      <c r="A18" s="272" t="s">
        <v>165</v>
      </c>
      <c r="B18" s="273"/>
      <c r="C18" s="61">
        <f>'درآمد سود سهام'!M11</f>
        <v>0</v>
      </c>
      <c r="D18" s="61"/>
      <c r="E18" s="61">
        <f>'درآمد ناشی از تغییر قیمت اوراق '!I14</f>
        <v>16193463596</v>
      </c>
      <c r="F18" s="61"/>
      <c r="G18" s="61">
        <f>'درآمد ناشی ازفروش'!I15</f>
        <v>-267525533</v>
      </c>
      <c r="H18" s="61"/>
      <c r="I18" s="274">
        <f t="shared" si="0"/>
        <v>15925938063</v>
      </c>
      <c r="J18" s="274"/>
      <c r="K18" s="275">
        <f t="shared" si="3"/>
        <v>-2.9606756602391135E-2</v>
      </c>
      <c r="L18" s="275"/>
      <c r="M18" s="61">
        <f>'درآمد سود سهام'!S11</f>
        <v>474401330</v>
      </c>
      <c r="N18" s="72"/>
      <c r="O18" s="61">
        <f>'درآمد ناشی از تغییر قیمت اوراق '!P14</f>
        <v>2118081706</v>
      </c>
      <c r="P18" s="61"/>
      <c r="Q18" s="61">
        <f>'درآمد ناشی ازفروش'!Q15</f>
        <v>-2483176926</v>
      </c>
      <c r="R18" s="276">
        <f t="shared" si="4"/>
        <v>109306110</v>
      </c>
      <c r="S18" s="154"/>
      <c r="T18" s="275">
        <f>R18/درآمدها!$J$4</f>
        <v>-1.2315620349626866E-4</v>
      </c>
      <c r="U18" s="96">
        <v>194004700</v>
      </c>
      <c r="V18" s="176">
        <f t="shared" si="1"/>
        <v>-280396630</v>
      </c>
      <c r="X18" s="176">
        <v>95456641</v>
      </c>
      <c r="Y18" s="176">
        <f t="shared" si="2"/>
        <v>362982174</v>
      </c>
    </row>
    <row r="19" spans="1:25" s="96" customFormat="1" ht="42.75" customHeight="1">
      <c r="A19" s="272" t="s">
        <v>161</v>
      </c>
      <c r="B19" s="273"/>
      <c r="C19" s="61">
        <v>0</v>
      </c>
      <c r="D19" s="61"/>
      <c r="E19" s="61">
        <f>'درآمد ناشی از تغییر قیمت اوراق '!I15</f>
        <v>-622527717</v>
      </c>
      <c r="F19" s="61"/>
      <c r="G19" s="61">
        <f>'درآمد ناشی ازفروش'!I16</f>
        <v>0</v>
      </c>
      <c r="H19" s="61"/>
      <c r="I19" s="274">
        <f t="shared" si="0"/>
        <v>-622527717</v>
      </c>
      <c r="J19" s="274"/>
      <c r="K19" s="275">
        <f t="shared" si="3"/>
        <v>1.1572961368147717E-3</v>
      </c>
      <c r="L19" s="275"/>
      <c r="M19" s="61">
        <v>0</v>
      </c>
      <c r="N19" s="72"/>
      <c r="O19" s="61">
        <f>'درآمد ناشی از تغییر قیمت اوراق '!P15</f>
        <v>-6809963624</v>
      </c>
      <c r="P19" s="61"/>
      <c r="Q19" s="61">
        <f>'درآمد ناشی ازفروش'!Q16</f>
        <v>-87117751</v>
      </c>
      <c r="R19" s="276">
        <f t="shared" si="4"/>
        <v>-6897081375</v>
      </c>
      <c r="S19" s="154"/>
      <c r="T19" s="275">
        <f>R19/درآمدها!$J$4</f>
        <v>7.7710052745434306E-3</v>
      </c>
      <c r="U19" s="96">
        <v>0</v>
      </c>
      <c r="V19" s="176">
        <f t="shared" si="1"/>
        <v>0</v>
      </c>
      <c r="X19" s="176">
        <v>42485519</v>
      </c>
      <c r="Y19" s="176">
        <f t="shared" si="2"/>
        <v>42485519</v>
      </c>
    </row>
    <row r="20" spans="1:25" s="96" customFormat="1" ht="42.75" customHeight="1">
      <c r="A20" s="272" t="s">
        <v>334</v>
      </c>
      <c r="B20" s="273"/>
      <c r="C20" s="61">
        <v>0</v>
      </c>
      <c r="D20" s="61"/>
      <c r="E20" s="61">
        <f>'درآمد ناشی از تغییر قیمت اوراق '!I16</f>
        <v>246994912</v>
      </c>
      <c r="F20" s="61"/>
      <c r="G20" s="61">
        <f>'درآمد ناشی ازفروش'!I17</f>
        <v>0</v>
      </c>
      <c r="H20" s="61"/>
      <c r="I20" s="274">
        <f t="shared" si="0"/>
        <v>246994912</v>
      </c>
      <c r="J20" s="274"/>
      <c r="K20" s="275">
        <f t="shared" si="3"/>
        <v>-4.5917033035575589E-4</v>
      </c>
      <c r="L20" s="275"/>
      <c r="M20" s="61">
        <v>0</v>
      </c>
      <c r="N20" s="72"/>
      <c r="O20" s="61">
        <f>'درآمد ناشی از تغییر قیمت اوراق '!P16</f>
        <v>1593253362</v>
      </c>
      <c r="P20" s="61"/>
      <c r="Q20" s="61">
        <f>'درآمد ناشی ازفروش'!Q17</f>
        <v>-1789712</v>
      </c>
      <c r="R20" s="276">
        <f t="shared" si="4"/>
        <v>1591463650</v>
      </c>
      <c r="S20" s="154"/>
      <c r="T20" s="275">
        <f>R20/درآمدها!$J$4</f>
        <v>-1.7931167904183443E-3</v>
      </c>
      <c r="U20" s="96">
        <v>0</v>
      </c>
      <c r="V20" s="176">
        <f t="shared" si="1"/>
        <v>0</v>
      </c>
      <c r="X20" s="176">
        <v>34742125</v>
      </c>
      <c r="Y20" s="176">
        <f t="shared" si="2"/>
        <v>34742125</v>
      </c>
    </row>
    <row r="21" spans="1:25" s="96" customFormat="1" ht="42.75" customHeight="1">
      <c r="A21" s="272" t="s">
        <v>200</v>
      </c>
      <c r="B21" s="273"/>
      <c r="C21" s="61">
        <f>'درآمد سود سهام'!M12</f>
        <v>0</v>
      </c>
      <c r="D21" s="61"/>
      <c r="E21" s="61">
        <f>'درآمد ناشی از تغییر قیمت اوراق '!I17</f>
        <v>-1498095793</v>
      </c>
      <c r="F21" s="61"/>
      <c r="G21" s="61">
        <f>'درآمد ناشی ازفروش'!I18</f>
        <v>0</v>
      </c>
      <c r="H21" s="61"/>
      <c r="I21" s="274">
        <f t="shared" si="0"/>
        <v>-1498095793</v>
      </c>
      <c r="J21" s="274"/>
      <c r="K21" s="275">
        <f t="shared" si="3"/>
        <v>2.7850012561245717E-3</v>
      </c>
      <c r="L21" s="275"/>
      <c r="M21" s="61">
        <f>'درآمد سود سهام'!S12</f>
        <v>38185344</v>
      </c>
      <c r="N21" s="72"/>
      <c r="O21" s="61">
        <f>'درآمد ناشی از تغییر قیمت اوراق '!P17</f>
        <v>-6512643576</v>
      </c>
      <c r="P21" s="61"/>
      <c r="Q21" s="61">
        <f>'درآمد ناشی ازفروش'!Q18</f>
        <v>-670131851</v>
      </c>
      <c r="R21" s="276">
        <f t="shared" si="4"/>
        <v>-7144590083</v>
      </c>
      <c r="S21" s="154"/>
      <c r="T21" s="275">
        <f>R21/درآمدها!$J$4</f>
        <v>8.0498756214027831E-3</v>
      </c>
      <c r="U21" s="96">
        <v>15568146</v>
      </c>
      <c r="V21" s="176">
        <f t="shared" si="1"/>
        <v>-22617198</v>
      </c>
      <c r="X21" s="176">
        <v>-33135258</v>
      </c>
      <c r="Y21" s="176">
        <f t="shared" si="2"/>
        <v>-33135258</v>
      </c>
    </row>
    <row r="22" spans="1:25" s="96" customFormat="1" ht="42.75" customHeight="1">
      <c r="A22" s="272" t="s">
        <v>97</v>
      </c>
      <c r="B22" s="273"/>
      <c r="C22" s="61">
        <f>'درآمد سود سهام'!M13</f>
        <v>0</v>
      </c>
      <c r="D22" s="61"/>
      <c r="E22" s="61">
        <f>'درآمد ناشی از تغییر قیمت اوراق '!I18</f>
        <v>-4110918048</v>
      </c>
      <c r="F22" s="61"/>
      <c r="G22" s="61">
        <f>'درآمد ناشی ازفروش'!I19</f>
        <v>0</v>
      </c>
      <c r="H22" s="61"/>
      <c r="I22" s="274">
        <f t="shared" si="0"/>
        <v>-4110918048</v>
      </c>
      <c r="J22" s="274"/>
      <c r="K22" s="275">
        <f t="shared" si="3"/>
        <v>7.6423096446844993E-3</v>
      </c>
      <c r="L22" s="275"/>
      <c r="M22" s="61">
        <f>'درآمد سود سهام'!S13</f>
        <v>2557135750</v>
      </c>
      <c r="N22" s="72"/>
      <c r="O22" s="61">
        <f>'درآمد ناشی از تغییر قیمت اوراق '!P18</f>
        <v>-12786898825</v>
      </c>
      <c r="P22" s="61"/>
      <c r="Q22" s="61">
        <f>'درآمد ناشی ازفروش'!Q19</f>
        <v>-203850670</v>
      </c>
      <c r="R22" s="276">
        <f t="shared" si="4"/>
        <v>-10433613745</v>
      </c>
      <c r="S22" s="154"/>
      <c r="T22" s="275">
        <f>R22/درآمدها!$J$4</f>
        <v>1.1755648953024545E-2</v>
      </c>
      <c r="U22" s="96">
        <v>641580750</v>
      </c>
      <c r="V22" s="176">
        <f t="shared" si="1"/>
        <v>-1915555000</v>
      </c>
      <c r="X22" s="176">
        <v>569123946</v>
      </c>
      <c r="Y22" s="176">
        <f t="shared" si="2"/>
        <v>569123946</v>
      </c>
    </row>
    <row r="23" spans="1:25" s="96" customFormat="1" ht="42.75" customHeight="1">
      <c r="A23" s="272" t="s">
        <v>295</v>
      </c>
      <c r="B23" s="273"/>
      <c r="C23" s="61">
        <f>'درآمد سود سهام'!M14</f>
        <v>0</v>
      </c>
      <c r="D23" s="61"/>
      <c r="E23" s="61">
        <f>'درآمد ناشی از تغییر قیمت اوراق '!I19</f>
        <v>731018505</v>
      </c>
      <c r="F23" s="61"/>
      <c r="G23" s="61">
        <f>'درآمد ناشی ازفروش'!I20</f>
        <v>0</v>
      </c>
      <c r="H23" s="61"/>
      <c r="I23" s="274">
        <f t="shared" si="0"/>
        <v>731018505</v>
      </c>
      <c r="J23" s="274"/>
      <c r="K23" s="275">
        <f t="shared" si="3"/>
        <v>-1.3589834937046022E-3</v>
      </c>
      <c r="L23" s="275"/>
      <c r="M23" s="61">
        <f>'درآمد سود سهام'!S14</f>
        <v>660760704</v>
      </c>
      <c r="N23" s="72"/>
      <c r="O23" s="61">
        <f>'درآمد ناشی از تغییر قیمت اوراق '!P19</f>
        <v>219725935</v>
      </c>
      <c r="P23" s="61"/>
      <c r="Q23" s="61">
        <f>'درآمد ناشی ازفروش'!Q20</f>
        <v>-311535193</v>
      </c>
      <c r="R23" s="276">
        <f t="shared" si="4"/>
        <v>568951446</v>
      </c>
      <c r="S23" s="154"/>
      <c r="T23" s="275">
        <f>R23/درآمدها!$J$4</f>
        <v>-6.4104284804456315E-4</v>
      </c>
      <c r="U23" s="96">
        <v>82613506</v>
      </c>
      <c r="V23" s="176">
        <f t="shared" si="1"/>
        <v>-578147198</v>
      </c>
      <c r="X23" s="176">
        <v>0</v>
      </c>
      <c r="Y23" s="176">
        <f t="shared" si="2"/>
        <v>0</v>
      </c>
    </row>
    <row r="24" spans="1:25" s="96" customFormat="1" ht="42.6" customHeight="1">
      <c r="A24" s="272" t="s">
        <v>124</v>
      </c>
      <c r="B24" s="273"/>
      <c r="C24" s="61">
        <f>'درآمد سود سهام'!M15</f>
        <v>0</v>
      </c>
      <c r="D24" s="61"/>
      <c r="E24" s="61">
        <f>'درآمد ناشی از تغییر قیمت اوراق '!I20</f>
        <v>-2174103050</v>
      </c>
      <c r="F24" s="61"/>
      <c r="G24" s="61">
        <f>'درآمد ناشی ازفروش'!I21</f>
        <v>0</v>
      </c>
      <c r="H24" s="61"/>
      <c r="I24" s="274">
        <f t="shared" si="0"/>
        <v>-2174103050</v>
      </c>
      <c r="J24" s="274"/>
      <c r="K24" s="275">
        <f t="shared" si="3"/>
        <v>4.0417173277478543E-3</v>
      </c>
      <c r="L24" s="275"/>
      <c r="M24" s="61">
        <f>'درآمد سود سهام'!S15</f>
        <v>179285213</v>
      </c>
      <c r="N24" s="72"/>
      <c r="O24" s="61">
        <f>'درآمد ناشی از تغییر قیمت اوراق '!P20</f>
        <v>-3464905618</v>
      </c>
      <c r="P24" s="61"/>
      <c r="Q24" s="61">
        <f>'درآمد ناشی ازفروش'!Q21</f>
        <v>-139196842</v>
      </c>
      <c r="R24" s="276">
        <f t="shared" si="4"/>
        <v>-3424817247</v>
      </c>
      <c r="S24" s="154"/>
      <c r="T24" s="275">
        <f>R24/درآمدها!$J$4</f>
        <v>3.8587732177923321E-3</v>
      </c>
      <c r="U24" s="96">
        <v>1522400400</v>
      </c>
      <c r="V24" s="176">
        <f t="shared" si="1"/>
        <v>1343115187</v>
      </c>
      <c r="X24" s="176">
        <v>1991522120</v>
      </c>
      <c r="Y24" s="176">
        <f t="shared" si="2"/>
        <v>1991522120</v>
      </c>
    </row>
    <row r="25" spans="1:25" s="96" customFormat="1" ht="42.75" customHeight="1">
      <c r="A25" s="272" t="s">
        <v>201</v>
      </c>
      <c r="B25" s="273"/>
      <c r="C25" s="61">
        <f>'درآمد سود سهام'!M16</f>
        <v>0</v>
      </c>
      <c r="D25" s="61"/>
      <c r="E25" s="61">
        <f>'درآمد ناشی از تغییر قیمت اوراق '!I21</f>
        <v>1861011809</v>
      </c>
      <c r="F25" s="61"/>
      <c r="G25" s="61">
        <f>'درآمد ناشی ازفروش'!I22</f>
        <v>0</v>
      </c>
      <c r="H25" s="61"/>
      <c r="I25" s="274">
        <f t="shared" si="0"/>
        <v>1861011809</v>
      </c>
      <c r="J25" s="274"/>
      <c r="K25" s="275">
        <f t="shared" si="3"/>
        <v>-3.4596721050451956E-3</v>
      </c>
      <c r="L25" s="275"/>
      <c r="M25" s="61">
        <f>'درآمد سود سهام'!S16</f>
        <v>4274929400</v>
      </c>
      <c r="N25" s="72"/>
      <c r="O25" s="61">
        <f>'درآمد ناشی از تغییر قیمت اوراق '!P21</f>
        <v>6806198114</v>
      </c>
      <c r="P25" s="61"/>
      <c r="Q25" s="61">
        <f>'درآمد ناشی ازفروش'!Q22</f>
        <v>13009404</v>
      </c>
      <c r="R25" s="276">
        <f t="shared" si="4"/>
        <v>11094136918</v>
      </c>
      <c r="S25" s="154"/>
      <c r="T25" s="275">
        <f>R25/درآمدها!$J$4</f>
        <v>-1.2499866511475661E-2</v>
      </c>
      <c r="U25" s="96">
        <v>134699171</v>
      </c>
      <c r="V25" s="176">
        <f t="shared" si="1"/>
        <v>-4140230229</v>
      </c>
      <c r="X25" s="176">
        <v>5086980876</v>
      </c>
      <c r="Y25" s="176">
        <f t="shared" si="2"/>
        <v>5086980876</v>
      </c>
    </row>
    <row r="26" spans="1:25" s="96" customFormat="1" ht="42.75" customHeight="1">
      <c r="A26" s="272" t="s">
        <v>352</v>
      </c>
      <c r="B26" s="273"/>
      <c r="C26" s="61">
        <v>0</v>
      </c>
      <c r="D26" s="61"/>
      <c r="E26" s="61">
        <f>'درآمد ناشی از تغییر قیمت اوراق '!I22</f>
        <v>-171396742</v>
      </c>
      <c r="F26" s="61"/>
      <c r="G26" s="61">
        <v>0</v>
      </c>
      <c r="H26" s="61"/>
      <c r="I26" s="274">
        <f t="shared" si="0"/>
        <v>-171396742</v>
      </c>
      <c r="J26" s="274"/>
      <c r="K26" s="275">
        <f t="shared" si="3"/>
        <v>3.1863125442049698E-4</v>
      </c>
      <c r="L26" s="275"/>
      <c r="M26" s="61">
        <v>0</v>
      </c>
      <c r="N26" s="72"/>
      <c r="O26" s="61">
        <f>'درآمد ناشی از تغییر قیمت اوراق '!P22</f>
        <v>-2989895608</v>
      </c>
      <c r="P26" s="61"/>
      <c r="Q26" s="61">
        <v>0</v>
      </c>
      <c r="R26" s="276">
        <f t="shared" si="4"/>
        <v>-2989895608</v>
      </c>
      <c r="S26" s="154"/>
      <c r="T26" s="275">
        <f>R26/درآمدها!$J$4</f>
        <v>3.3687429909585835E-3</v>
      </c>
      <c r="V26" s="176"/>
      <c r="X26" s="176"/>
      <c r="Y26" s="176"/>
    </row>
    <row r="27" spans="1:25" s="96" customFormat="1" ht="44.4" customHeight="1">
      <c r="A27" s="272" t="s">
        <v>134</v>
      </c>
      <c r="B27" s="273"/>
      <c r="C27" s="61">
        <f>'درآمد سود سهام'!M17</f>
        <v>0</v>
      </c>
      <c r="D27" s="61"/>
      <c r="E27" s="61">
        <f>'درآمد ناشی از تغییر قیمت اوراق '!I23</f>
        <v>-4351563243</v>
      </c>
      <c r="F27" s="61"/>
      <c r="G27" s="61">
        <f>'درآمد ناشی ازفروش'!I23</f>
        <v>-1249397104</v>
      </c>
      <c r="H27" s="61"/>
      <c r="I27" s="274">
        <f t="shared" si="0"/>
        <v>-5600960347</v>
      </c>
      <c r="J27" s="274"/>
      <c r="K27" s="275">
        <f t="shared" si="3"/>
        <v>1.0412339234103249E-2</v>
      </c>
      <c r="L27" s="275"/>
      <c r="M27" s="61">
        <v>0</v>
      </c>
      <c r="N27" s="72"/>
      <c r="O27" s="61">
        <f>'درآمد ناشی از تغییر قیمت اوراق '!P23</f>
        <v>-32764593912</v>
      </c>
      <c r="P27" s="61"/>
      <c r="Q27" s="61">
        <f>'درآمد ناشی ازفروش'!Q23</f>
        <v>-7893401763</v>
      </c>
      <c r="R27" s="276">
        <f t="shared" si="4"/>
        <v>-40657995675</v>
      </c>
      <c r="S27" s="154"/>
      <c r="T27" s="275">
        <f>R27/درآمدها!$J$4</f>
        <v>4.5809739172867014E-2</v>
      </c>
      <c r="U27" s="96">
        <v>0</v>
      </c>
      <c r="V27" s="176">
        <f t="shared" ref="V27:V50" si="5">U27-M27</f>
        <v>0</v>
      </c>
      <c r="X27" s="176">
        <v>1212265477</v>
      </c>
      <c r="Y27" s="176">
        <f t="shared" ref="Y27:Y50" si="6">X27-G27</f>
        <v>2461662581</v>
      </c>
    </row>
    <row r="28" spans="1:25" s="96" customFormat="1" ht="42.75" customHeight="1">
      <c r="A28" s="272" t="s">
        <v>251</v>
      </c>
      <c r="B28" s="273"/>
      <c r="C28" s="61">
        <f>'درآمد سود سهام'!M18</f>
        <v>0</v>
      </c>
      <c r="D28" s="61"/>
      <c r="E28" s="61">
        <f>'درآمد ناشی از تغییر قیمت اوراق '!I24</f>
        <v>-902009202</v>
      </c>
      <c r="F28" s="61"/>
      <c r="G28" s="61">
        <f>'درآمد ناشی ازفروش'!I24</f>
        <v>0</v>
      </c>
      <c r="H28" s="61"/>
      <c r="I28" s="274">
        <f t="shared" si="0"/>
        <v>-902009202</v>
      </c>
      <c r="J28" s="274"/>
      <c r="K28" s="275">
        <f t="shared" si="3"/>
        <v>1.6768598993094715E-3</v>
      </c>
      <c r="L28" s="275"/>
      <c r="M28" s="61">
        <v>0</v>
      </c>
      <c r="N28" s="72"/>
      <c r="O28" s="61">
        <f>'درآمد ناشی از تغییر قیمت اوراق '!P24</f>
        <v>-8526299647</v>
      </c>
      <c r="P28" s="61"/>
      <c r="Q28" s="61">
        <f>'درآمد ناشی ازفروش'!Q24</f>
        <v>-468087549</v>
      </c>
      <c r="R28" s="276">
        <f t="shared" si="4"/>
        <v>-8994387196</v>
      </c>
      <c r="S28" s="154"/>
      <c r="T28" s="275">
        <f>R28/درآمدها!$J$4</f>
        <v>1.0134059110097408E-2</v>
      </c>
      <c r="U28" s="96">
        <v>0</v>
      </c>
      <c r="V28" s="176">
        <f t="shared" si="5"/>
        <v>0</v>
      </c>
      <c r="X28" s="176">
        <v>36202406</v>
      </c>
      <c r="Y28" s="176">
        <f t="shared" si="6"/>
        <v>36202406</v>
      </c>
    </row>
    <row r="29" spans="1:25" s="96" customFormat="1" ht="42.75" customHeight="1">
      <c r="A29" s="272" t="s">
        <v>252</v>
      </c>
      <c r="B29" s="273"/>
      <c r="C29" s="61">
        <f>'درآمد سود سهام'!M19</f>
        <v>0</v>
      </c>
      <c r="D29" s="61"/>
      <c r="E29" s="61">
        <f>'درآمد ناشی از تغییر قیمت اوراق '!I25</f>
        <v>-1430818245</v>
      </c>
      <c r="F29" s="61"/>
      <c r="G29" s="61">
        <f>'درآمد ناشی ازفروش'!I25</f>
        <v>0</v>
      </c>
      <c r="H29" s="61"/>
      <c r="I29" s="274">
        <f t="shared" si="0"/>
        <v>-1430818245</v>
      </c>
      <c r="J29" s="274"/>
      <c r="K29" s="275">
        <f t="shared" si="3"/>
        <v>2.6599304451894656E-3</v>
      </c>
      <c r="L29" s="275"/>
      <c r="M29" s="61">
        <f>'درآمد سود سهام'!S17</f>
        <v>47658300</v>
      </c>
      <c r="N29" s="72"/>
      <c r="O29" s="61">
        <f>'درآمد ناشی از تغییر قیمت اوراق '!P25</f>
        <v>-4353553648</v>
      </c>
      <c r="P29" s="61"/>
      <c r="Q29" s="61">
        <f>'درآمد ناشی ازفروش'!Q25</f>
        <v>-89734897</v>
      </c>
      <c r="R29" s="276">
        <f t="shared" si="4"/>
        <v>-4395630245</v>
      </c>
      <c r="S29" s="154"/>
      <c r="T29" s="275">
        <f>R29/درآمدها!$J$4</f>
        <v>4.9525971873628409E-3</v>
      </c>
      <c r="U29" s="96">
        <v>351960665</v>
      </c>
      <c r="V29" s="176">
        <f t="shared" si="5"/>
        <v>304302365</v>
      </c>
      <c r="X29" s="176">
        <v>-39755770</v>
      </c>
      <c r="Y29" s="176">
        <f t="shared" si="6"/>
        <v>-39755770</v>
      </c>
    </row>
    <row r="30" spans="1:25" s="96" customFormat="1" ht="42.75" customHeight="1">
      <c r="A30" s="272" t="s">
        <v>253</v>
      </c>
      <c r="B30" s="273"/>
      <c r="C30" s="61">
        <v>0</v>
      </c>
      <c r="D30" s="61"/>
      <c r="E30" s="61">
        <f>'درآمد ناشی از تغییر قیمت اوراق '!I26</f>
        <v>-7841892956</v>
      </c>
      <c r="F30" s="61"/>
      <c r="G30" s="61">
        <f>'درآمد ناشی ازفروش'!I26</f>
        <v>0</v>
      </c>
      <c r="H30" s="61"/>
      <c r="I30" s="274">
        <f t="shared" si="0"/>
        <v>-7841892956</v>
      </c>
      <c r="J30" s="274"/>
      <c r="K30" s="275">
        <f t="shared" si="3"/>
        <v>1.45782945489217E-2</v>
      </c>
      <c r="L30" s="275"/>
      <c r="M30" s="61">
        <f>'درآمد سود سهام'!S18</f>
        <v>285327500</v>
      </c>
      <c r="N30" s="72"/>
      <c r="O30" s="61">
        <f>'درآمد ناشی از تغییر قیمت اوراق '!P26</f>
        <v>-18302278376</v>
      </c>
      <c r="P30" s="61"/>
      <c r="Q30" s="61">
        <f>'درآمد ناشی ازفروش'!Q26</f>
        <v>-28776913</v>
      </c>
      <c r="R30" s="276">
        <f t="shared" si="4"/>
        <v>-18045727789</v>
      </c>
      <c r="S30" s="154"/>
      <c r="T30" s="275">
        <f>R30/درآمدها!$J$4</f>
        <v>2.0332288138516268E-2</v>
      </c>
      <c r="U30" s="96">
        <v>0</v>
      </c>
      <c r="V30" s="176">
        <f t="shared" si="5"/>
        <v>-285327500</v>
      </c>
      <c r="X30" s="176">
        <v>639150789</v>
      </c>
      <c r="Y30" s="176">
        <f t="shared" si="6"/>
        <v>639150789</v>
      </c>
    </row>
    <row r="31" spans="1:25" s="96" customFormat="1" ht="42.75" customHeight="1">
      <c r="A31" s="272" t="s">
        <v>209</v>
      </c>
      <c r="B31" s="273"/>
      <c r="C31" s="61">
        <v>0</v>
      </c>
      <c r="D31" s="61"/>
      <c r="E31" s="61">
        <f>'درآمد ناشی از تغییر قیمت اوراق '!I27</f>
        <v>-1857405234</v>
      </c>
      <c r="F31" s="61"/>
      <c r="G31" s="61">
        <f>'درآمد ناشی ازفروش'!I27</f>
        <v>0</v>
      </c>
      <c r="H31" s="61"/>
      <c r="I31" s="274">
        <f t="shared" si="0"/>
        <v>-1857405234</v>
      </c>
      <c r="J31" s="274"/>
      <c r="K31" s="275">
        <f t="shared" si="3"/>
        <v>3.4529673829892093E-3</v>
      </c>
      <c r="L31" s="275"/>
      <c r="M31" s="61">
        <v>0</v>
      </c>
      <c r="N31" s="72"/>
      <c r="O31" s="61">
        <f>'درآمد ناشی از تغییر قیمت اوراق '!P27</f>
        <v>-8056253027</v>
      </c>
      <c r="P31" s="61"/>
      <c r="Q31" s="61">
        <f>'درآمد ناشی ازفروش'!Q27</f>
        <v>-336944178</v>
      </c>
      <c r="R31" s="276">
        <f t="shared" si="4"/>
        <v>-8393197205</v>
      </c>
      <c r="S31" s="154"/>
      <c r="T31" s="275">
        <f>R31/درآمدها!$J$4</f>
        <v>9.4566927957027598E-3</v>
      </c>
      <c r="U31" s="96">
        <v>0</v>
      </c>
      <c r="V31" s="176">
        <f t="shared" si="5"/>
        <v>0</v>
      </c>
      <c r="X31" s="176">
        <v>211372581</v>
      </c>
      <c r="Y31" s="176">
        <f t="shared" si="6"/>
        <v>211372581</v>
      </c>
    </row>
    <row r="32" spans="1:25" s="96" customFormat="1" ht="42.75" customHeight="1">
      <c r="A32" s="272" t="s">
        <v>109</v>
      </c>
      <c r="B32" s="273"/>
      <c r="C32" s="61">
        <v>0</v>
      </c>
      <c r="D32" s="61"/>
      <c r="E32" s="61">
        <f>'درآمد ناشی از تغییر قیمت اوراق '!I28</f>
        <v>-4111694404</v>
      </c>
      <c r="F32" s="61"/>
      <c r="G32" s="61">
        <f>'درآمد ناشی ازفروش'!I28</f>
        <v>0</v>
      </c>
      <c r="H32" s="61"/>
      <c r="I32" s="274">
        <f t="shared" si="0"/>
        <v>-4111694404</v>
      </c>
      <c r="J32" s="274"/>
      <c r="K32" s="275">
        <f t="shared" si="3"/>
        <v>7.6437529118275633E-3</v>
      </c>
      <c r="L32" s="275"/>
      <c r="M32" s="61">
        <v>0</v>
      </c>
      <c r="N32" s="72"/>
      <c r="O32" s="61">
        <f>'درآمد ناشی از تغییر قیمت اوراق '!P28</f>
        <v>-6929689382</v>
      </c>
      <c r="P32" s="61"/>
      <c r="Q32" s="61">
        <f>'درآمد ناشی ازفروش'!Q28</f>
        <v>-237161762</v>
      </c>
      <c r="R32" s="276">
        <f t="shared" si="4"/>
        <v>-7166851144</v>
      </c>
      <c r="S32" s="154"/>
      <c r="T32" s="275">
        <f>R32/درآمدها!$J$4</f>
        <v>8.0749573643955474E-3</v>
      </c>
      <c r="U32" s="96">
        <v>0</v>
      </c>
      <c r="V32" s="176">
        <f t="shared" si="5"/>
        <v>0</v>
      </c>
      <c r="X32" s="176">
        <v>-167666702</v>
      </c>
      <c r="Y32" s="176">
        <f t="shared" si="6"/>
        <v>-167666702</v>
      </c>
    </row>
    <row r="33" spans="1:25" s="96" customFormat="1" ht="42.75" customHeight="1">
      <c r="A33" s="272" t="s">
        <v>335</v>
      </c>
      <c r="B33" s="273"/>
      <c r="C33" s="61">
        <v>0</v>
      </c>
      <c r="D33" s="61"/>
      <c r="E33" s="61">
        <f>'درآمد ناشی از تغییر قیمت اوراق '!I29</f>
        <v>-2478269157</v>
      </c>
      <c r="F33" s="61"/>
      <c r="G33" s="61">
        <f>'درآمد ناشی ازفروش'!I29</f>
        <v>0</v>
      </c>
      <c r="H33" s="61"/>
      <c r="I33" s="274">
        <f t="shared" si="0"/>
        <v>-2478269157</v>
      </c>
      <c r="J33" s="274"/>
      <c r="K33" s="275">
        <f t="shared" si="3"/>
        <v>4.6071704810266324E-3</v>
      </c>
      <c r="L33" s="275"/>
      <c r="M33" s="61">
        <v>0</v>
      </c>
      <c r="N33" s="72"/>
      <c r="O33" s="61">
        <f>'درآمد ناشی از تغییر قیمت اوراق '!P29</f>
        <v>-1926370744</v>
      </c>
      <c r="P33" s="61"/>
      <c r="Q33" s="61">
        <f>'درآمد ناشی ازفروش'!Q29</f>
        <v>-498638</v>
      </c>
      <c r="R33" s="276">
        <f t="shared" si="4"/>
        <v>-1926869382</v>
      </c>
      <c r="S33" s="154"/>
      <c r="T33" s="275">
        <f>R33/درآمدها!$J$4</f>
        <v>2.1710215258810457E-3</v>
      </c>
      <c r="U33" s="96">
        <v>411612890</v>
      </c>
      <c r="V33" s="176">
        <f t="shared" si="5"/>
        <v>411612890</v>
      </c>
      <c r="X33" s="176">
        <v>217992007</v>
      </c>
      <c r="Y33" s="176">
        <f t="shared" si="6"/>
        <v>217992007</v>
      </c>
    </row>
    <row r="34" spans="1:25" s="96" customFormat="1" ht="42.75" customHeight="1">
      <c r="A34" s="272" t="s">
        <v>143</v>
      </c>
      <c r="B34" s="273"/>
      <c r="C34" s="61">
        <v>0</v>
      </c>
      <c r="D34" s="61"/>
      <c r="E34" s="61">
        <f>'درآمد ناشی از تغییر قیمت اوراق '!I30</f>
        <v>-489622997</v>
      </c>
      <c r="F34" s="61"/>
      <c r="G34" s="61">
        <f>'درآمد ناشی ازفروش'!I30</f>
        <v>0</v>
      </c>
      <c r="H34" s="61"/>
      <c r="I34" s="274">
        <f t="shared" si="0"/>
        <v>-489622997</v>
      </c>
      <c r="J34" s="274"/>
      <c r="K34" s="275">
        <f t="shared" si="3"/>
        <v>9.1022260929109861E-4</v>
      </c>
      <c r="L34" s="275"/>
      <c r="M34" s="61">
        <f>'درآمد سود سهام'!S19</f>
        <v>2569638540</v>
      </c>
      <c r="N34" s="72"/>
      <c r="O34" s="61">
        <f>'درآمد ناشی از تغییر قیمت اوراق '!P30</f>
        <v>3505469342</v>
      </c>
      <c r="P34" s="61"/>
      <c r="Q34" s="61">
        <f>'درآمد ناشی ازفروش'!Q30</f>
        <v>-15215346</v>
      </c>
      <c r="R34" s="276">
        <f t="shared" si="4"/>
        <v>6059892536</v>
      </c>
      <c r="S34" s="154"/>
      <c r="T34" s="275">
        <f>R34/درآمدها!$J$4</f>
        <v>-6.8277368788362842E-3</v>
      </c>
      <c r="U34" s="96">
        <v>478121400</v>
      </c>
      <c r="V34" s="176">
        <f t="shared" si="5"/>
        <v>-2091517140</v>
      </c>
      <c r="X34" s="176">
        <v>51824145</v>
      </c>
      <c r="Y34" s="176">
        <f t="shared" si="6"/>
        <v>51824145</v>
      </c>
    </row>
    <row r="35" spans="1:25" s="96" customFormat="1" ht="42.75" customHeight="1">
      <c r="A35" s="272" t="s">
        <v>91</v>
      </c>
      <c r="B35" s="273"/>
      <c r="C35" s="61">
        <f>'درآمد سود سهام'!M20</f>
        <v>0</v>
      </c>
      <c r="D35" s="61"/>
      <c r="E35" s="61">
        <f>'درآمد ناشی از تغییر قیمت اوراق '!I31</f>
        <v>19549856</v>
      </c>
      <c r="F35" s="61"/>
      <c r="G35" s="61">
        <f>'درآمد ناشی ازفروش'!I31</f>
        <v>0</v>
      </c>
      <c r="H35" s="61"/>
      <c r="I35" s="274">
        <f t="shared" si="0"/>
        <v>19549856</v>
      </c>
      <c r="J35" s="274"/>
      <c r="K35" s="275">
        <f t="shared" si="3"/>
        <v>-3.634371965495166E-5</v>
      </c>
      <c r="L35" s="275"/>
      <c r="M35" s="61">
        <f>'درآمد سود سهام'!S20</f>
        <v>338041787</v>
      </c>
      <c r="N35" s="72"/>
      <c r="O35" s="61">
        <f>'درآمد ناشی از تغییر قیمت اوراق '!P31</f>
        <v>-5360128830</v>
      </c>
      <c r="P35" s="61"/>
      <c r="Q35" s="61">
        <f>'درآمد ناشی ازفروش'!Q31</f>
        <v>-342380964</v>
      </c>
      <c r="R35" s="276">
        <f t="shared" si="4"/>
        <v>-5364468007</v>
      </c>
      <c r="S35" s="154"/>
      <c r="T35" s="275">
        <f>R35/درآمدها!$J$4</f>
        <v>6.0441956402923387E-3</v>
      </c>
      <c r="U35" s="96">
        <v>0</v>
      </c>
      <c r="V35" s="176">
        <f t="shared" si="5"/>
        <v>-338041787</v>
      </c>
      <c r="X35" s="176">
        <v>-189023454</v>
      </c>
      <c r="Y35" s="176">
        <f t="shared" si="6"/>
        <v>-189023454</v>
      </c>
    </row>
    <row r="36" spans="1:25" s="96" customFormat="1" ht="42.75" customHeight="1">
      <c r="A36" s="272" t="s">
        <v>191</v>
      </c>
      <c r="B36" s="273"/>
      <c r="C36" s="61">
        <v>0</v>
      </c>
      <c r="D36" s="61"/>
      <c r="E36" s="61">
        <f>'درآمد ناشی از تغییر قیمت اوراق '!I32</f>
        <v>-192083824</v>
      </c>
      <c r="F36" s="61"/>
      <c r="G36" s="61">
        <f>'درآمد ناشی ازفروش'!I32</f>
        <v>0</v>
      </c>
      <c r="H36" s="61"/>
      <c r="I36" s="274">
        <f t="shared" si="0"/>
        <v>-192083824</v>
      </c>
      <c r="J36" s="274"/>
      <c r="K36" s="275">
        <f t="shared" si="3"/>
        <v>3.5708910846745246E-4</v>
      </c>
      <c r="L36" s="275"/>
      <c r="M36" s="61">
        <v>0</v>
      </c>
      <c r="N36" s="72"/>
      <c r="O36" s="61">
        <f>'درآمد ناشی از تغییر قیمت اوراق '!P32</f>
        <v>-10730566876</v>
      </c>
      <c r="P36" s="61"/>
      <c r="Q36" s="61">
        <f>'درآمد ناشی ازفروش'!Q32</f>
        <v>-627084131</v>
      </c>
      <c r="R36" s="276">
        <f t="shared" si="4"/>
        <v>-11357651007</v>
      </c>
      <c r="S36" s="154"/>
      <c r="T36" s="275">
        <f>R36/درآمدها!$J$4</f>
        <v>1.2796770268905303E-2</v>
      </c>
      <c r="U36" s="96">
        <v>0</v>
      </c>
      <c r="V36" s="176">
        <f t="shared" si="5"/>
        <v>0</v>
      </c>
      <c r="X36" s="176">
        <v>-36129911</v>
      </c>
      <c r="Y36" s="176">
        <f t="shared" si="6"/>
        <v>-36129911</v>
      </c>
    </row>
    <row r="37" spans="1:25" s="96" customFormat="1" ht="42.75" customHeight="1">
      <c r="A37" s="272" t="s">
        <v>107</v>
      </c>
      <c r="B37" s="273"/>
      <c r="C37" s="61">
        <v>0</v>
      </c>
      <c r="D37" s="61"/>
      <c r="E37" s="61">
        <f>'درآمد ناشی از تغییر قیمت اوراق '!I33</f>
        <v>-1917795314</v>
      </c>
      <c r="F37" s="61"/>
      <c r="G37" s="61">
        <f>'درآمد ناشی ازفروش'!I33</f>
        <v>462702144</v>
      </c>
      <c r="H37" s="61"/>
      <c r="I37" s="274">
        <f t="shared" si="0"/>
        <v>-1455093170</v>
      </c>
      <c r="J37" s="274"/>
      <c r="K37" s="275">
        <f t="shared" si="3"/>
        <v>2.705058197989536E-3</v>
      </c>
      <c r="L37" s="275"/>
      <c r="M37" s="61">
        <v>0</v>
      </c>
      <c r="N37" s="72"/>
      <c r="O37" s="61">
        <f>'درآمد ناشی از تغییر قیمت اوراق '!P33</f>
        <v>6009631382</v>
      </c>
      <c r="P37" s="61"/>
      <c r="Q37" s="61">
        <f>'درآمد ناشی ازفروش'!Q33</f>
        <v>792405179</v>
      </c>
      <c r="R37" s="276">
        <f t="shared" si="4"/>
        <v>6802036561</v>
      </c>
      <c r="S37" s="154"/>
      <c r="T37" s="275">
        <f>R37/درآمدها!$J$4</f>
        <v>-7.6639174049426464E-3</v>
      </c>
      <c r="U37" s="96">
        <v>0</v>
      </c>
      <c r="V37" s="176">
        <f t="shared" si="5"/>
        <v>0</v>
      </c>
      <c r="X37" s="176">
        <v>158010935</v>
      </c>
      <c r="Y37" s="176">
        <f t="shared" si="6"/>
        <v>-304691209</v>
      </c>
    </row>
    <row r="38" spans="1:25" s="96" customFormat="1" ht="42.75" customHeight="1">
      <c r="A38" s="272" t="s">
        <v>271</v>
      </c>
      <c r="B38" s="273"/>
      <c r="C38" s="61">
        <v>0</v>
      </c>
      <c r="D38" s="61"/>
      <c r="E38" s="61">
        <f>'درآمد ناشی از تغییر قیمت اوراق '!I34</f>
        <v>-14737799731</v>
      </c>
      <c r="F38" s="61"/>
      <c r="G38" s="61">
        <f>'درآمد ناشی ازفروش'!I34</f>
        <v>8704197925</v>
      </c>
      <c r="H38" s="61"/>
      <c r="I38" s="274">
        <f t="shared" si="0"/>
        <v>-6033601806</v>
      </c>
      <c r="J38" s="274"/>
      <c r="K38" s="275">
        <f t="shared" si="3"/>
        <v>1.1216631598047273E-2</v>
      </c>
      <c r="L38" s="275"/>
      <c r="M38" s="61">
        <v>0</v>
      </c>
      <c r="N38" s="72"/>
      <c r="O38" s="61">
        <f>'درآمد ناشی از تغییر قیمت اوراق '!P34</f>
        <v>2004084714</v>
      </c>
      <c r="P38" s="61"/>
      <c r="Q38" s="61">
        <f>'درآمد ناشی ازفروش'!Q34</f>
        <v>12127093903</v>
      </c>
      <c r="R38" s="276">
        <f t="shared" si="4"/>
        <v>14131178617</v>
      </c>
      <c r="S38" s="154"/>
      <c r="T38" s="275">
        <f>R38/درآمدها!$J$4</f>
        <v>-1.5921729438522443E-2</v>
      </c>
      <c r="U38" s="96">
        <v>0</v>
      </c>
      <c r="V38" s="176">
        <f t="shared" si="5"/>
        <v>0</v>
      </c>
      <c r="X38" s="176">
        <v>109163575</v>
      </c>
      <c r="Y38" s="176">
        <f t="shared" si="6"/>
        <v>-8595034350</v>
      </c>
    </row>
    <row r="39" spans="1:25" s="96" customFormat="1" ht="42.75" customHeight="1">
      <c r="A39" s="272" t="s">
        <v>233</v>
      </c>
      <c r="B39" s="273"/>
      <c r="C39" s="61">
        <f>'درآمد سود سهام'!M21</f>
        <v>0</v>
      </c>
      <c r="D39" s="61"/>
      <c r="E39" s="61">
        <f>'درآمد ناشی از تغییر قیمت اوراق '!I35</f>
        <v>-1034359911</v>
      </c>
      <c r="F39" s="61"/>
      <c r="G39" s="61">
        <f>'درآمد ناشی ازفروش'!I35</f>
        <v>0</v>
      </c>
      <c r="H39" s="61"/>
      <c r="I39" s="274">
        <f t="shared" si="0"/>
        <v>-1034359911</v>
      </c>
      <c r="J39" s="274"/>
      <c r="K39" s="275">
        <f t="shared" si="3"/>
        <v>1.922903505156496E-3</v>
      </c>
      <c r="L39" s="275"/>
      <c r="M39" s="61">
        <f>'درآمد سود سهام'!S21</f>
        <v>626510979</v>
      </c>
      <c r="N39" s="72"/>
      <c r="O39" s="61">
        <f>'درآمد ناشی از تغییر قیمت اوراق '!P35</f>
        <v>-3352600574</v>
      </c>
      <c r="P39" s="61"/>
      <c r="Q39" s="61">
        <f>'درآمد ناشی ازفروش'!Q35</f>
        <v>-123258442</v>
      </c>
      <c r="R39" s="276">
        <f t="shared" si="4"/>
        <v>-2849348037</v>
      </c>
      <c r="S39" s="154"/>
      <c r="T39" s="275">
        <f>R39/درآمدها!$J$4</f>
        <v>3.2103867448623471E-3</v>
      </c>
      <c r="U39" s="96">
        <v>1243254200</v>
      </c>
      <c r="V39" s="176">
        <f t="shared" si="5"/>
        <v>616743221</v>
      </c>
      <c r="X39" s="176">
        <v>395339920</v>
      </c>
      <c r="Y39" s="176">
        <f t="shared" si="6"/>
        <v>395339920</v>
      </c>
    </row>
    <row r="40" spans="1:25" s="96" customFormat="1" ht="42.75" customHeight="1">
      <c r="A40" s="272" t="s">
        <v>105</v>
      </c>
      <c r="B40" s="273"/>
      <c r="C40" s="61">
        <f>'درآمد سود سهام'!M22</f>
        <v>0</v>
      </c>
      <c r="D40" s="61"/>
      <c r="E40" s="61">
        <f>'درآمد ناشی از تغییر قیمت اوراق '!I36</f>
        <v>-2966984919</v>
      </c>
      <c r="F40" s="61"/>
      <c r="G40" s="61">
        <f>'درآمد ناشی ازفروش'!I36</f>
        <v>0</v>
      </c>
      <c r="H40" s="61"/>
      <c r="I40" s="274">
        <f t="shared" si="0"/>
        <v>-2966984919</v>
      </c>
      <c r="J40" s="274"/>
      <c r="K40" s="275">
        <f t="shared" si="3"/>
        <v>5.5157065155163019E-3</v>
      </c>
      <c r="L40" s="275"/>
      <c r="M40" s="61">
        <f>'درآمد سود سهام'!S22</f>
        <v>5410344539</v>
      </c>
      <c r="N40" s="72"/>
      <c r="O40" s="61">
        <f>'درآمد ناشی از تغییر قیمت اوراق '!P36</f>
        <v>-6265326225</v>
      </c>
      <c r="P40" s="61"/>
      <c r="Q40" s="61">
        <f>'درآمد ناشی ازفروش'!Q36</f>
        <v>-63691062</v>
      </c>
      <c r="R40" s="276">
        <f t="shared" si="4"/>
        <v>-918672748</v>
      </c>
      <c r="S40" s="154"/>
      <c r="T40" s="275">
        <f>R40/درآمدها!$J$4</f>
        <v>1.0350770684197281E-3</v>
      </c>
      <c r="U40" s="96">
        <v>0</v>
      </c>
      <c r="V40" s="176">
        <f t="shared" si="5"/>
        <v>-5410344539</v>
      </c>
      <c r="X40" s="176">
        <v>25933379</v>
      </c>
      <c r="Y40" s="176">
        <f t="shared" si="6"/>
        <v>25933379</v>
      </c>
    </row>
    <row r="41" spans="1:25" s="96" customFormat="1" ht="42.75" customHeight="1">
      <c r="A41" s="272" t="s">
        <v>111</v>
      </c>
      <c r="B41" s="273"/>
      <c r="C41" s="61">
        <v>0</v>
      </c>
      <c r="D41" s="61"/>
      <c r="E41" s="61">
        <f>'درآمد ناشی از تغییر قیمت اوراق '!I37</f>
        <v>-255942396</v>
      </c>
      <c r="F41" s="61"/>
      <c r="G41" s="61">
        <f>'درآمد ناشی ازفروش'!I37</f>
        <v>0</v>
      </c>
      <c r="H41" s="61"/>
      <c r="I41" s="274">
        <f t="shared" si="0"/>
        <v>-255942396</v>
      </c>
      <c r="J41" s="274"/>
      <c r="K41" s="275">
        <f t="shared" si="3"/>
        <v>4.7580394904395314E-4</v>
      </c>
      <c r="L41" s="275"/>
      <c r="M41" s="61">
        <v>0</v>
      </c>
      <c r="N41" s="72"/>
      <c r="O41" s="61">
        <f>'درآمد ناشی از تغییر قیمت اوراق '!P37</f>
        <v>-1118297963</v>
      </c>
      <c r="P41" s="61"/>
      <c r="Q41" s="61">
        <f>'درآمد ناشی ازفروش'!Q37</f>
        <v>-1054419557</v>
      </c>
      <c r="R41" s="276">
        <f t="shared" si="4"/>
        <v>-2172717520</v>
      </c>
      <c r="S41" s="154"/>
      <c r="T41" s="275">
        <f>R41/درآمدها!$J$4</f>
        <v>2.4480208931872902E-3</v>
      </c>
      <c r="U41" s="96">
        <v>0</v>
      </c>
      <c r="V41" s="176">
        <f t="shared" si="5"/>
        <v>0</v>
      </c>
      <c r="X41" s="176">
        <v>21613218</v>
      </c>
      <c r="Y41" s="176">
        <f t="shared" si="6"/>
        <v>21613218</v>
      </c>
    </row>
    <row r="42" spans="1:25" s="96" customFormat="1" ht="42.75" customHeight="1">
      <c r="A42" s="272" t="s">
        <v>281</v>
      </c>
      <c r="B42" s="273"/>
      <c r="C42" s="61">
        <v>0</v>
      </c>
      <c r="D42" s="61"/>
      <c r="E42" s="61">
        <f>'درآمد ناشی از تغییر قیمت اوراق '!I38</f>
        <v>2064079742</v>
      </c>
      <c r="F42" s="61"/>
      <c r="G42" s="61">
        <f>'درآمد ناشی ازفروش'!I38</f>
        <v>0</v>
      </c>
      <c r="H42" s="61"/>
      <c r="I42" s="274">
        <f t="shared" si="0"/>
        <v>2064079742</v>
      </c>
      <c r="J42" s="274"/>
      <c r="K42" s="275">
        <f t="shared" si="3"/>
        <v>-3.8371809740548961E-3</v>
      </c>
      <c r="L42" s="275"/>
      <c r="M42" s="61">
        <v>0</v>
      </c>
      <c r="N42" s="72"/>
      <c r="O42" s="61">
        <f>'درآمد ناشی از تغییر قیمت اوراق '!P38</f>
        <v>6655280337</v>
      </c>
      <c r="P42" s="61"/>
      <c r="Q42" s="61">
        <f>'درآمد ناشی ازفروش'!Q38</f>
        <v>62008416</v>
      </c>
      <c r="R42" s="276">
        <f t="shared" si="4"/>
        <v>6717288753</v>
      </c>
      <c r="S42" s="154"/>
      <c r="T42" s="275">
        <f>R42/درآمدها!$J$4</f>
        <v>-7.5684312670871254E-3</v>
      </c>
      <c r="U42" s="96">
        <v>0</v>
      </c>
      <c r="V42" s="176">
        <f t="shared" si="5"/>
        <v>0</v>
      </c>
      <c r="X42" s="176">
        <v>6963707</v>
      </c>
      <c r="Y42" s="176">
        <f t="shared" si="6"/>
        <v>6963707</v>
      </c>
    </row>
    <row r="43" spans="1:25" s="96" customFormat="1" ht="42.75" customHeight="1">
      <c r="A43" s="272" t="s">
        <v>232</v>
      </c>
      <c r="B43" s="273"/>
      <c r="C43" s="61">
        <f>'درآمد سود سهام'!M24</f>
        <v>0</v>
      </c>
      <c r="D43" s="61"/>
      <c r="E43" s="61">
        <f>'درآمد ناشی از تغییر قیمت اوراق '!I39</f>
        <v>-6936647418</v>
      </c>
      <c r="F43" s="61"/>
      <c r="G43" s="61">
        <f>'درآمد ناشی ازفروش'!I39</f>
        <v>0</v>
      </c>
      <c r="H43" s="61"/>
      <c r="I43" s="274">
        <f t="shared" si="0"/>
        <v>-6936647418</v>
      </c>
      <c r="J43" s="274"/>
      <c r="K43" s="275">
        <f t="shared" si="3"/>
        <v>1.28954182120337E-2</v>
      </c>
      <c r="L43" s="275"/>
      <c r="M43" s="61">
        <v>0</v>
      </c>
      <c r="N43" s="72"/>
      <c r="O43" s="61">
        <f>'درآمد ناشی از تغییر قیمت اوراق '!P39</f>
        <v>-8863732549</v>
      </c>
      <c r="P43" s="61"/>
      <c r="Q43" s="61">
        <f>'درآمد ناشی ازفروش'!Q39</f>
        <v>-181579081</v>
      </c>
      <c r="R43" s="276">
        <f t="shared" si="4"/>
        <v>-9045311630</v>
      </c>
      <c r="S43" s="154"/>
      <c r="T43" s="275">
        <f>R43/درآمدها!$J$4</f>
        <v>1.0191436140133845E-2</v>
      </c>
      <c r="U43" s="96">
        <v>3995116450</v>
      </c>
      <c r="V43" s="176">
        <f t="shared" si="5"/>
        <v>3995116450</v>
      </c>
      <c r="X43" s="176">
        <v>4354077818</v>
      </c>
      <c r="Y43" s="176">
        <f t="shared" si="6"/>
        <v>4354077818</v>
      </c>
    </row>
    <row r="44" spans="1:25" s="96" customFormat="1" ht="42.75" customHeight="1">
      <c r="A44" s="272" t="s">
        <v>336</v>
      </c>
      <c r="B44" s="273"/>
      <c r="C44" s="61">
        <v>0</v>
      </c>
      <c r="D44" s="61"/>
      <c r="E44" s="61">
        <f>'درآمد ناشی از تغییر قیمت اوراق '!I40</f>
        <v>-3725859051</v>
      </c>
      <c r="F44" s="61"/>
      <c r="G44" s="61">
        <f>'درآمد ناشی ازفروش'!I40</f>
        <v>0</v>
      </c>
      <c r="H44" s="61"/>
      <c r="I44" s="274">
        <f t="shared" si="0"/>
        <v>-3725859051</v>
      </c>
      <c r="J44" s="274"/>
      <c r="K44" s="275">
        <f t="shared" si="3"/>
        <v>6.9264743854588109E-3</v>
      </c>
      <c r="L44" s="275"/>
      <c r="M44" s="61">
        <v>0</v>
      </c>
      <c r="N44" s="72"/>
      <c r="O44" s="61">
        <f>'درآمد ناشی از تغییر قیمت اوراق '!P40</f>
        <v>-5003861191</v>
      </c>
      <c r="P44" s="61"/>
      <c r="Q44" s="61">
        <f>'درآمد ناشی ازفروش'!Q40</f>
        <v>-649841</v>
      </c>
      <c r="R44" s="276">
        <f t="shared" si="4"/>
        <v>-5004511032</v>
      </c>
      <c r="S44" s="154"/>
      <c r="T44" s="275">
        <f>R44/درآمدها!$J$4</f>
        <v>5.6386287926293733E-3</v>
      </c>
      <c r="U44" s="96">
        <v>203006280</v>
      </c>
      <c r="V44" s="176">
        <f t="shared" si="5"/>
        <v>203006280</v>
      </c>
      <c r="X44" s="176">
        <v>0</v>
      </c>
      <c r="Y44" s="176">
        <f t="shared" si="6"/>
        <v>0</v>
      </c>
    </row>
    <row r="45" spans="1:25" s="96" customFormat="1" ht="42.75" customHeight="1">
      <c r="A45" s="272" t="s">
        <v>88</v>
      </c>
      <c r="B45" s="273"/>
      <c r="C45" s="61">
        <v>0</v>
      </c>
      <c r="D45" s="61"/>
      <c r="E45" s="61">
        <f>'درآمد ناشی از تغییر قیمت اوراق '!I41</f>
        <v>-2024486887</v>
      </c>
      <c r="F45" s="61"/>
      <c r="G45" s="61">
        <f>'درآمد ناشی ازفروش'!I41</f>
        <v>0</v>
      </c>
      <c r="H45" s="61"/>
      <c r="I45" s="274">
        <f t="shared" si="0"/>
        <v>-2024486887</v>
      </c>
      <c r="J45" s="274"/>
      <c r="K45" s="275">
        <f t="shared" si="3"/>
        <v>3.7635767683533734E-3</v>
      </c>
      <c r="L45" s="275"/>
      <c r="M45" s="61">
        <v>0</v>
      </c>
      <c r="N45" s="72"/>
      <c r="O45" s="61">
        <f>'درآمد ناشی از تغییر قیمت اوراق '!P41</f>
        <v>6898221401</v>
      </c>
      <c r="P45" s="61"/>
      <c r="Q45" s="61">
        <f>'درآمد ناشی ازفروش'!Q41</f>
        <v>10100735</v>
      </c>
      <c r="R45" s="276">
        <f t="shared" si="4"/>
        <v>6908322136</v>
      </c>
      <c r="S45" s="154"/>
      <c r="T45" s="275">
        <f>R45/درآمدها!$J$4</f>
        <v>-7.7836703437620582E-3</v>
      </c>
      <c r="U45" s="96">
        <v>3855594000</v>
      </c>
      <c r="V45" s="176">
        <f t="shared" si="5"/>
        <v>3855594000</v>
      </c>
      <c r="X45" s="176">
        <v>5010716726</v>
      </c>
      <c r="Y45" s="176">
        <f t="shared" si="6"/>
        <v>5010716726</v>
      </c>
    </row>
    <row r="46" spans="1:25" s="96" customFormat="1" ht="42.75" customHeight="1">
      <c r="A46" s="272" t="s">
        <v>273</v>
      </c>
      <c r="B46" s="273"/>
      <c r="C46" s="61">
        <f>'درآمد سود سهام'!M23</f>
        <v>0</v>
      </c>
      <c r="D46" s="61"/>
      <c r="E46" s="61">
        <f>'درآمد ناشی از تغییر قیمت اوراق '!I42</f>
        <v>-20658610254</v>
      </c>
      <c r="F46" s="61"/>
      <c r="G46" s="61">
        <f>'درآمد ناشی ازفروش'!I42</f>
        <v>0</v>
      </c>
      <c r="H46" s="61"/>
      <c r="I46" s="274">
        <f t="shared" si="0"/>
        <v>-20658610254</v>
      </c>
      <c r="J46" s="274"/>
      <c r="K46" s="275">
        <f t="shared" si="3"/>
        <v>3.8404924288561806E-2</v>
      </c>
      <c r="L46" s="275"/>
      <c r="M46" s="61">
        <f>'درآمد سود سهام'!S23</f>
        <v>30923867230</v>
      </c>
      <c r="N46" s="72"/>
      <c r="O46" s="61">
        <f>'درآمد ناشی از تغییر قیمت اوراق '!P42</f>
        <v>-65312330276</v>
      </c>
      <c r="P46" s="61"/>
      <c r="Q46" s="61">
        <f>'درآمد ناشی ازفروش'!Q42</f>
        <v>-963425434</v>
      </c>
      <c r="R46" s="276">
        <f t="shared" si="4"/>
        <v>-35351888480</v>
      </c>
      <c r="S46" s="154"/>
      <c r="T46" s="275">
        <f>R46/درآمدها!$J$4</f>
        <v>3.9831299198373048E-2</v>
      </c>
      <c r="U46" s="96">
        <v>1359850000</v>
      </c>
      <c r="V46" s="176">
        <f t="shared" si="5"/>
        <v>-29564017230</v>
      </c>
      <c r="X46" s="176">
        <v>93944865</v>
      </c>
      <c r="Y46" s="176">
        <f t="shared" si="6"/>
        <v>93944865</v>
      </c>
    </row>
    <row r="47" spans="1:25" s="96" customFormat="1" ht="42.75" customHeight="1">
      <c r="A47" s="272" t="s">
        <v>296</v>
      </c>
      <c r="B47" s="273"/>
      <c r="C47" s="61">
        <v>0</v>
      </c>
      <c r="D47" s="61"/>
      <c r="E47" s="61">
        <f>'درآمد ناشی از تغییر قیمت اوراق '!I43</f>
        <v>-2369433688</v>
      </c>
      <c r="F47" s="61"/>
      <c r="G47" s="61">
        <f>'درآمد ناشی ازفروش'!I43</f>
        <v>1026571747</v>
      </c>
      <c r="H47" s="61"/>
      <c r="I47" s="274">
        <f t="shared" si="0"/>
        <v>-1342861941</v>
      </c>
      <c r="J47" s="274"/>
      <c r="K47" s="275">
        <f t="shared" si="3"/>
        <v>2.4964172584702538E-3</v>
      </c>
      <c r="L47" s="275"/>
      <c r="M47" s="61">
        <v>0</v>
      </c>
      <c r="N47" s="72"/>
      <c r="O47" s="61">
        <f>'درآمد ناشی از تغییر قیمت اوراق '!P43</f>
        <v>0</v>
      </c>
      <c r="P47" s="61"/>
      <c r="Q47" s="61">
        <f>'درآمد ناشی ازفروش'!Q43</f>
        <v>963886713</v>
      </c>
      <c r="R47" s="276">
        <f t="shared" si="4"/>
        <v>963886713</v>
      </c>
      <c r="S47" s="154"/>
      <c r="T47" s="275">
        <f>R47/درآمدها!$J$4</f>
        <v>-1.0860200603020043E-3</v>
      </c>
      <c r="U47" s="96">
        <v>405581250</v>
      </c>
      <c r="V47" s="176">
        <f t="shared" si="5"/>
        <v>405581250</v>
      </c>
      <c r="X47" s="176">
        <v>30766133</v>
      </c>
      <c r="Y47" s="176">
        <f t="shared" si="6"/>
        <v>-995805614</v>
      </c>
    </row>
    <row r="48" spans="1:25" s="96" customFormat="1" ht="42.75" customHeight="1">
      <c r="A48" s="272" t="s">
        <v>337</v>
      </c>
      <c r="B48" s="273"/>
      <c r="C48" s="61">
        <v>0</v>
      </c>
      <c r="D48" s="61"/>
      <c r="E48" s="61">
        <f>'درآمد ناشی از تغییر قیمت اوراق '!I44</f>
        <v>-1399374677</v>
      </c>
      <c r="F48" s="61"/>
      <c r="G48" s="61">
        <f>'درآمد ناشی ازفروش'!I44</f>
        <v>0</v>
      </c>
      <c r="H48" s="61"/>
      <c r="I48" s="274">
        <f t="shared" si="0"/>
        <v>-1399374677</v>
      </c>
      <c r="J48" s="274"/>
      <c r="K48" s="275">
        <f t="shared" si="3"/>
        <v>2.6014759880137496E-3</v>
      </c>
      <c r="L48" s="275"/>
      <c r="M48" s="61">
        <v>0</v>
      </c>
      <c r="N48" s="72"/>
      <c r="O48" s="61">
        <f>'درآمد ناشی از تغییر قیمت اوراق '!P44</f>
        <v>-2752691029</v>
      </c>
      <c r="P48" s="61"/>
      <c r="Q48" s="61">
        <f>'درآمد ناشی ازفروش'!Q44</f>
        <v>-31347583</v>
      </c>
      <c r="R48" s="276">
        <f t="shared" si="4"/>
        <v>-2784038612</v>
      </c>
      <c r="S48" s="154"/>
      <c r="T48" s="275">
        <f>R48/درآمدها!$J$4</f>
        <v>3.136802012631694E-3</v>
      </c>
      <c r="U48" s="96">
        <v>0</v>
      </c>
      <c r="V48" s="176">
        <f t="shared" si="5"/>
        <v>0</v>
      </c>
      <c r="X48" s="176">
        <v>-206664387</v>
      </c>
      <c r="Y48" s="176">
        <f t="shared" si="6"/>
        <v>-206664387</v>
      </c>
    </row>
    <row r="49" spans="1:25" s="96" customFormat="1" ht="42.75" customHeight="1">
      <c r="A49" s="272" t="s">
        <v>179</v>
      </c>
      <c r="B49" s="273"/>
      <c r="C49" s="61">
        <v>0</v>
      </c>
      <c r="D49" s="61"/>
      <c r="E49" s="61">
        <f>'درآمد ناشی از تغییر قیمت اوراق '!I45</f>
        <v>1097773713</v>
      </c>
      <c r="F49" s="61"/>
      <c r="G49" s="61">
        <f>'درآمد ناشی ازفروش'!I45</f>
        <v>-6323265207</v>
      </c>
      <c r="H49" s="61"/>
      <c r="I49" s="274">
        <f t="shared" si="0"/>
        <v>-5225491494</v>
      </c>
      <c r="J49" s="274"/>
      <c r="K49" s="275">
        <f t="shared" si="3"/>
        <v>9.7143323161700285E-3</v>
      </c>
      <c r="L49" s="275"/>
      <c r="M49" s="61">
        <f>'درآمد سود سهام'!S24</f>
        <v>17469542000</v>
      </c>
      <c r="N49" s="72"/>
      <c r="O49" s="61">
        <f>'درآمد ناشی از تغییر قیمت اوراق '!P45</f>
        <v>-27625520139</v>
      </c>
      <c r="P49" s="61"/>
      <c r="Q49" s="61">
        <f>'درآمد ناشی ازفروش'!Q45</f>
        <v>-16959444650</v>
      </c>
      <c r="R49" s="276">
        <f t="shared" si="4"/>
        <v>-27115422789</v>
      </c>
      <c r="S49" s="154"/>
      <c r="T49" s="275">
        <f>R49/درآمدها!$J$4</f>
        <v>3.0551197246791097E-2</v>
      </c>
      <c r="U49" s="96">
        <v>1119769000</v>
      </c>
      <c r="V49" s="176">
        <f t="shared" si="5"/>
        <v>-16349773000</v>
      </c>
      <c r="X49" s="176">
        <v>37277946</v>
      </c>
      <c r="Y49" s="176">
        <f t="shared" si="6"/>
        <v>6360543153</v>
      </c>
    </row>
    <row r="50" spans="1:25" s="96" customFormat="1" ht="42.75" customHeight="1">
      <c r="A50" s="272" t="s">
        <v>208</v>
      </c>
      <c r="B50" s="273"/>
      <c r="C50" s="61">
        <v>0</v>
      </c>
      <c r="D50" s="61"/>
      <c r="E50" s="61">
        <f>'درآمد ناشی از تغییر قیمت اوراق '!I46</f>
        <v>-1118225033</v>
      </c>
      <c r="F50" s="61"/>
      <c r="G50" s="61">
        <f>'درآمد ناشی ازفروش'!I46</f>
        <v>0</v>
      </c>
      <c r="H50" s="61"/>
      <c r="I50" s="274">
        <f t="shared" si="0"/>
        <v>-1118225033</v>
      </c>
      <c r="J50" s="274"/>
      <c r="K50" s="275">
        <f t="shared" si="3"/>
        <v>2.078811072086724E-3</v>
      </c>
      <c r="L50" s="275"/>
      <c r="M50" s="61">
        <v>0</v>
      </c>
      <c r="N50" s="72"/>
      <c r="O50" s="61">
        <f>'درآمد ناشی از تغییر قیمت اوراق '!P46</f>
        <v>-4817512340</v>
      </c>
      <c r="P50" s="61"/>
      <c r="Q50" s="61">
        <f>'درآمد ناشی ازفروش'!Q46</f>
        <v>-152756975</v>
      </c>
      <c r="R50" s="276">
        <f t="shared" si="4"/>
        <v>-4970269315</v>
      </c>
      <c r="S50" s="154"/>
      <c r="T50" s="275">
        <f>R50/درآمدها!$J$4</f>
        <v>5.6000483338891106E-3</v>
      </c>
      <c r="U50" s="96">
        <v>15886849</v>
      </c>
      <c r="V50" s="176">
        <f t="shared" si="5"/>
        <v>15886849</v>
      </c>
      <c r="X50" s="176">
        <v>-17134498</v>
      </c>
      <c r="Y50" s="176">
        <f t="shared" si="6"/>
        <v>-17134498</v>
      </c>
    </row>
    <row r="51" spans="1:25" s="96" customFormat="1" ht="42.75" customHeight="1">
      <c r="A51" s="272" t="s">
        <v>297</v>
      </c>
      <c r="B51" s="273"/>
      <c r="C51" s="61">
        <v>0</v>
      </c>
      <c r="D51" s="61"/>
      <c r="E51" s="61">
        <f>'درآمد ناشی از تغییر قیمت اوراق '!I47</f>
        <v>-2066484341</v>
      </c>
      <c r="F51" s="61"/>
      <c r="G51" s="61">
        <f>'درآمد ناشی ازفروش'!I47</f>
        <v>0</v>
      </c>
      <c r="H51" s="61"/>
      <c r="I51" s="274">
        <f t="shared" si="0"/>
        <v>-2066484341</v>
      </c>
      <c r="J51" s="274"/>
      <c r="K51" s="275">
        <f t="shared" si="3"/>
        <v>3.8416511896891482E-3</v>
      </c>
      <c r="L51" s="275"/>
      <c r="M51" s="61">
        <v>0</v>
      </c>
      <c r="N51" s="72"/>
      <c r="O51" s="61">
        <f>'درآمد ناشی از تغییر قیمت اوراق '!P47</f>
        <v>-4037154085</v>
      </c>
      <c r="P51" s="61"/>
      <c r="Q51" s="61">
        <f>'درآمد ناشی ازفروش'!Q47</f>
        <v>-37162583</v>
      </c>
      <c r="R51" s="276">
        <f t="shared" si="4"/>
        <v>-4074316668</v>
      </c>
      <c r="S51" s="154"/>
      <c r="T51" s="275">
        <f>R51/درآمدها!$J$4</f>
        <v>4.5905702130690342E-3</v>
      </c>
      <c r="V51" s="176"/>
      <c r="X51" s="176"/>
      <c r="Y51" s="176"/>
    </row>
    <row r="52" spans="1:25" s="96" customFormat="1" ht="42.75" customHeight="1">
      <c r="A52" s="272" t="s">
        <v>121</v>
      </c>
      <c r="B52" s="273"/>
      <c r="C52" s="61">
        <v>0</v>
      </c>
      <c r="D52" s="61"/>
      <c r="E52" s="61">
        <f>'درآمد ناشی از تغییر قیمت اوراق '!I48</f>
        <v>-5567437285</v>
      </c>
      <c r="F52" s="61"/>
      <c r="G52" s="61">
        <v>0</v>
      </c>
      <c r="H52" s="61"/>
      <c r="I52" s="274">
        <f t="shared" si="0"/>
        <v>-5567437285</v>
      </c>
      <c r="J52" s="274"/>
      <c r="K52" s="275">
        <f t="shared" si="3"/>
        <v>1.0350018940424177E-2</v>
      </c>
      <c r="L52" s="275"/>
      <c r="M52" s="61">
        <v>0</v>
      </c>
      <c r="N52" s="72"/>
      <c r="O52" s="61">
        <f>'درآمد ناشی از تغییر قیمت اوراق '!P48</f>
        <v>-4642476738</v>
      </c>
      <c r="P52" s="61"/>
      <c r="Q52" s="61">
        <v>0</v>
      </c>
      <c r="R52" s="276">
        <f t="shared" si="4"/>
        <v>-4642476738</v>
      </c>
      <c r="S52" s="154"/>
      <c r="T52" s="275">
        <f>R52/درآمدها!$J$4</f>
        <v>5.2307214104666388E-3</v>
      </c>
      <c r="U52" s="96">
        <v>0</v>
      </c>
      <c r="V52" s="176">
        <f>U52-M52</f>
        <v>0</v>
      </c>
      <c r="X52" s="176">
        <v>0</v>
      </c>
      <c r="Y52" s="176">
        <f>X52-G52</f>
        <v>0</v>
      </c>
    </row>
    <row r="53" spans="1:25" s="96" customFormat="1" ht="42.75" customHeight="1">
      <c r="A53" s="272" t="s">
        <v>268</v>
      </c>
      <c r="B53" s="273"/>
      <c r="C53" s="61">
        <f>'درآمد سود سهام'!M25</f>
        <v>0</v>
      </c>
      <c r="D53" s="61"/>
      <c r="E53" s="61">
        <f>'درآمد ناشی از تغییر قیمت اوراق '!I49</f>
        <v>-4816927112</v>
      </c>
      <c r="F53" s="61"/>
      <c r="G53" s="61">
        <f>'درآمد ناشی ازفروش'!I48</f>
        <v>0</v>
      </c>
      <c r="H53" s="61"/>
      <c r="I53" s="274">
        <f t="shared" si="0"/>
        <v>-4816927112</v>
      </c>
      <c r="J53" s="274"/>
      <c r="K53" s="275">
        <f t="shared" si="3"/>
        <v>8.9547999001559891E-3</v>
      </c>
      <c r="L53" s="275"/>
      <c r="M53" s="61">
        <f>'درآمد سود سهام'!S25</f>
        <v>6227888400</v>
      </c>
      <c r="N53" s="72"/>
      <c r="O53" s="61">
        <f>'درآمد ناشی از تغییر قیمت اوراق '!P49</f>
        <v>-12697617684</v>
      </c>
      <c r="P53" s="61"/>
      <c r="Q53" s="61">
        <f>'درآمد ناشی ازفروش'!Q48</f>
        <v>-296120720</v>
      </c>
      <c r="R53" s="276">
        <f t="shared" si="4"/>
        <v>-6765850004</v>
      </c>
      <c r="S53" s="154"/>
      <c r="T53" s="275">
        <f>R53/درآمدها!$J$4</f>
        <v>7.6231456770152568E-3</v>
      </c>
      <c r="U53" s="96">
        <v>0</v>
      </c>
      <c r="V53" s="176">
        <f>U53-M53</f>
        <v>-6227888400</v>
      </c>
      <c r="X53" s="176">
        <v>83067</v>
      </c>
      <c r="Y53" s="176">
        <f>X53-G53</f>
        <v>83067</v>
      </c>
    </row>
    <row r="54" spans="1:25" s="96" customFormat="1" ht="42.75" customHeight="1">
      <c r="A54" s="272" t="s">
        <v>338</v>
      </c>
      <c r="B54" s="273"/>
      <c r="C54" s="61">
        <v>0</v>
      </c>
      <c r="D54" s="61"/>
      <c r="E54" s="61">
        <f>'درآمد ناشی از تغییر قیمت اوراق '!I50</f>
        <v>-3472257315</v>
      </c>
      <c r="F54" s="61"/>
      <c r="G54" s="61">
        <f>'درآمد ناشی ازفروش'!I49</f>
        <v>0</v>
      </c>
      <c r="H54" s="61"/>
      <c r="I54" s="274">
        <f t="shared" si="0"/>
        <v>-3472257315</v>
      </c>
      <c r="J54" s="274"/>
      <c r="K54" s="275">
        <f t="shared" si="3"/>
        <v>6.4550217876906705E-3</v>
      </c>
      <c r="L54" s="275"/>
      <c r="M54" s="61">
        <v>0</v>
      </c>
      <c r="N54" s="72"/>
      <c r="O54" s="61">
        <f>'درآمد ناشی از تغییر قیمت اوراق '!P50</f>
        <v>6359188791</v>
      </c>
      <c r="P54" s="61"/>
      <c r="Q54" s="61">
        <f>'درآمد ناشی ازفروش'!Q49</f>
        <v>19006252</v>
      </c>
      <c r="R54" s="276">
        <f t="shared" si="4"/>
        <v>6378195043</v>
      </c>
      <c r="S54" s="154"/>
      <c r="T54" s="275">
        <f>R54/درآمدها!$J$4</f>
        <v>-7.1863712527561368E-3</v>
      </c>
      <c r="U54" s="96">
        <v>0</v>
      </c>
      <c r="V54" s="176">
        <f>U54-M54</f>
        <v>0</v>
      </c>
      <c r="X54" s="176">
        <v>180873578</v>
      </c>
      <c r="Y54" s="176">
        <f>X54-G54</f>
        <v>180873578</v>
      </c>
    </row>
    <row r="55" spans="1:25" s="96" customFormat="1" ht="42.75" customHeight="1">
      <c r="A55" s="272" t="s">
        <v>177</v>
      </c>
      <c r="B55" s="273"/>
      <c r="C55" s="61">
        <f>'درآمد سود سهام'!M26</f>
        <v>0</v>
      </c>
      <c r="D55" s="61"/>
      <c r="E55" s="61">
        <f>'درآمد ناشی از تغییر قیمت اوراق '!I51</f>
        <v>-730147038</v>
      </c>
      <c r="F55" s="61"/>
      <c r="G55" s="61">
        <f>'درآمد ناشی ازفروش'!I50</f>
        <v>0</v>
      </c>
      <c r="H55" s="61"/>
      <c r="I55" s="274">
        <f t="shared" si="0"/>
        <v>-730147038</v>
      </c>
      <c r="J55" s="274"/>
      <c r="K55" s="275">
        <f t="shared" si="3"/>
        <v>1.3573634125982994E-3</v>
      </c>
      <c r="L55" s="275"/>
      <c r="M55" s="61">
        <f>'درآمد سود سهام'!S26</f>
        <v>8934580000</v>
      </c>
      <c r="N55" s="72"/>
      <c r="O55" s="61">
        <f>'درآمد ناشی از تغییر قیمت اوراق '!P51</f>
        <v>-8843105846</v>
      </c>
      <c r="P55" s="61"/>
      <c r="Q55" s="61">
        <f>'درآمد ناشی ازفروش'!Q50</f>
        <v>-1120322281</v>
      </c>
      <c r="R55" s="276">
        <f t="shared" si="4"/>
        <v>-1028848127</v>
      </c>
      <c r="S55" s="154"/>
      <c r="T55" s="275">
        <f>R55/درآمدها!$J$4</f>
        <v>1.1592126853253388E-3</v>
      </c>
      <c r="U55" s="96">
        <v>0</v>
      </c>
      <c r="V55" s="176">
        <f>U55-M55</f>
        <v>-8934580000</v>
      </c>
      <c r="X55" s="176">
        <v>70872010</v>
      </c>
      <c r="Y55" s="176">
        <f>X55-G55</f>
        <v>70872010</v>
      </c>
    </row>
    <row r="56" spans="1:25" s="96" customFormat="1" ht="42.75" customHeight="1">
      <c r="A56" s="272" t="s">
        <v>173</v>
      </c>
      <c r="B56" s="273"/>
      <c r="C56" s="61">
        <v>0</v>
      </c>
      <c r="D56" s="61"/>
      <c r="E56" s="61">
        <v>0</v>
      </c>
      <c r="F56" s="61"/>
      <c r="G56" s="61">
        <f>'درآمد ناشی ازفروش'!I51</f>
        <v>0</v>
      </c>
      <c r="H56" s="61"/>
      <c r="I56" s="274">
        <f t="shared" si="0"/>
        <v>0</v>
      </c>
      <c r="J56" s="274"/>
      <c r="K56" s="275">
        <f t="shared" si="3"/>
        <v>0</v>
      </c>
      <c r="L56" s="275"/>
      <c r="M56" s="61">
        <v>0</v>
      </c>
      <c r="N56" s="72"/>
      <c r="O56" s="61">
        <v>0</v>
      </c>
      <c r="P56" s="61"/>
      <c r="Q56" s="61">
        <f>'درآمد ناشی ازفروش'!Q51</f>
        <v>-96078850</v>
      </c>
      <c r="R56" s="276">
        <f t="shared" si="4"/>
        <v>-96078850</v>
      </c>
      <c r="S56" s="154"/>
      <c r="T56" s="275">
        <f>R56/درآمدها!$J$4</f>
        <v>1.08252927510525E-4</v>
      </c>
      <c r="U56" s="96">
        <v>0</v>
      </c>
      <c r="V56" s="176">
        <f>U56-M56</f>
        <v>0</v>
      </c>
      <c r="X56" s="176">
        <v>173183801</v>
      </c>
      <c r="Y56" s="176">
        <f>X56-G56</f>
        <v>173183801</v>
      </c>
    </row>
    <row r="57" spans="1:25" s="96" customFormat="1" ht="42.75" customHeight="1">
      <c r="A57" s="272" t="s">
        <v>353</v>
      </c>
      <c r="B57" s="273"/>
      <c r="C57" s="61">
        <v>0</v>
      </c>
      <c r="D57" s="61"/>
      <c r="E57" s="61">
        <f>'درآمد ناشی از تغییر قیمت اوراق '!I52</f>
        <v>-3024245736</v>
      </c>
      <c r="F57" s="61"/>
      <c r="G57" s="61">
        <v>0</v>
      </c>
      <c r="H57" s="61"/>
      <c r="I57" s="274">
        <f t="shared" si="0"/>
        <v>-3024245736</v>
      </c>
      <c r="J57" s="274"/>
      <c r="K57" s="275">
        <f t="shared" si="3"/>
        <v>5.62215594820069E-3</v>
      </c>
      <c r="L57" s="275"/>
      <c r="M57" s="61">
        <v>0</v>
      </c>
      <c r="N57" s="72"/>
      <c r="O57" s="61">
        <f>'درآمد ناشی از تغییر قیمت اوراق '!P52</f>
        <v>1248796893</v>
      </c>
      <c r="P57" s="61"/>
      <c r="Q57" s="61">
        <v>0</v>
      </c>
      <c r="R57" s="276">
        <f t="shared" si="4"/>
        <v>1248796893</v>
      </c>
      <c r="S57" s="154"/>
      <c r="T57" s="275">
        <f>R57/درآمدها!$J$4</f>
        <v>-1.4070309910380677E-3</v>
      </c>
      <c r="V57" s="176"/>
      <c r="X57" s="176"/>
      <c r="Y57" s="176"/>
    </row>
    <row r="58" spans="1:25" s="96" customFormat="1" ht="42.75" customHeight="1">
      <c r="A58" s="272" t="s">
        <v>225</v>
      </c>
      <c r="B58" s="273"/>
      <c r="C58" s="61">
        <v>0</v>
      </c>
      <c r="D58" s="61"/>
      <c r="E58" s="61">
        <f>'درآمد ناشی از تغییر قیمت اوراق '!I53</f>
        <v>-2067724504</v>
      </c>
      <c r="F58" s="61"/>
      <c r="G58" s="61">
        <f>'درآمد ناشی ازفروش'!I52</f>
        <v>0</v>
      </c>
      <c r="H58" s="61"/>
      <c r="I58" s="274">
        <f t="shared" si="0"/>
        <v>-2067724504</v>
      </c>
      <c r="J58" s="274"/>
      <c r="K58" s="275">
        <f t="shared" si="3"/>
        <v>3.8439566867934974E-3</v>
      </c>
      <c r="L58" s="275"/>
      <c r="M58" s="61">
        <v>0</v>
      </c>
      <c r="N58" s="72"/>
      <c r="O58" s="61">
        <f>'درآمد ناشی از تغییر قیمت اوراق '!P53</f>
        <v>-107374066</v>
      </c>
      <c r="P58" s="61"/>
      <c r="Q58" s="61">
        <f>'درآمد ناشی ازفروش'!Q52</f>
        <v>4285446128</v>
      </c>
      <c r="R58" s="276">
        <f t="shared" si="4"/>
        <v>4178072062</v>
      </c>
      <c r="S58" s="154"/>
      <c r="T58" s="275">
        <f>R58/درآمدها!$J$4</f>
        <v>-4.707472373591438E-3</v>
      </c>
      <c r="U58" s="96">
        <v>192138400</v>
      </c>
      <c r="V58" s="176">
        <f>U58-M58</f>
        <v>192138400</v>
      </c>
      <c r="X58" s="176">
        <v>48111086</v>
      </c>
      <c r="Y58" s="176">
        <f>X58-G58</f>
        <v>48111086</v>
      </c>
    </row>
    <row r="59" spans="1:25" s="96" customFormat="1" ht="42.75" customHeight="1">
      <c r="A59" s="272" t="s">
        <v>219</v>
      </c>
      <c r="B59" s="273"/>
      <c r="C59" s="61">
        <v>0</v>
      </c>
      <c r="D59" s="61"/>
      <c r="E59" s="61">
        <f>'درآمد ناشی از تغییر قیمت اوراق '!I54</f>
        <v>-6682451351</v>
      </c>
      <c r="F59" s="61"/>
      <c r="G59" s="61">
        <f>'درآمد ناشی ازفروش'!I53</f>
        <v>0</v>
      </c>
      <c r="H59" s="61"/>
      <c r="I59" s="274">
        <f t="shared" si="0"/>
        <v>-6682451351</v>
      </c>
      <c r="J59" s="274"/>
      <c r="K59" s="275">
        <f t="shared" si="3"/>
        <v>1.2422860736600668E-2</v>
      </c>
      <c r="L59" s="275"/>
      <c r="M59" s="61">
        <v>0</v>
      </c>
      <c r="N59" s="72"/>
      <c r="O59" s="61">
        <f>'درآمد ناشی از تغییر قیمت اوراق '!P54</f>
        <v>-19048804110</v>
      </c>
      <c r="P59" s="61"/>
      <c r="Q59" s="61">
        <f>'درآمد ناشی ازفروش'!Q53</f>
        <v>-540810493</v>
      </c>
      <c r="R59" s="276">
        <f t="shared" si="4"/>
        <v>-19589614603</v>
      </c>
      <c r="S59" s="154"/>
      <c r="T59" s="275">
        <f>R59/درآمدها!$J$4</f>
        <v>2.2071799668477308E-2</v>
      </c>
      <c r="U59" s="96">
        <v>97559875</v>
      </c>
      <c r="V59" s="176">
        <f>U59-M59</f>
        <v>97559875</v>
      </c>
      <c r="X59" s="176">
        <v>-127257556</v>
      </c>
      <c r="Y59" s="176">
        <f>X59-G59</f>
        <v>-127257556</v>
      </c>
    </row>
    <row r="60" spans="1:25" s="96" customFormat="1" ht="42.75" customHeight="1">
      <c r="A60" s="272" t="s">
        <v>220</v>
      </c>
      <c r="B60" s="273"/>
      <c r="C60" s="61">
        <v>0</v>
      </c>
      <c r="D60" s="61"/>
      <c r="E60" s="61">
        <f>'درآمد ناشی از تغییر قیمت اوراق '!I55</f>
        <v>-4986338449</v>
      </c>
      <c r="F60" s="61"/>
      <c r="G60" s="61">
        <f>'درآمد ناشی ازفروش'!I54</f>
        <v>0</v>
      </c>
      <c r="H60" s="61"/>
      <c r="I60" s="274">
        <f t="shared" si="0"/>
        <v>-4986338449</v>
      </c>
      <c r="J60" s="274"/>
      <c r="K60" s="275">
        <f t="shared" si="3"/>
        <v>9.2697402321102775E-3</v>
      </c>
      <c r="L60" s="275"/>
      <c r="M60" s="61">
        <v>0</v>
      </c>
      <c r="N60" s="72"/>
      <c r="O60" s="61">
        <f>'درآمد ناشی از تغییر قیمت اوراق '!P55</f>
        <v>-11784442584</v>
      </c>
      <c r="P60" s="61"/>
      <c r="Q60" s="61">
        <f>'درآمد ناشی ازفروش'!Q54</f>
        <v>879300899</v>
      </c>
      <c r="R60" s="276">
        <f t="shared" si="4"/>
        <v>-10905141685</v>
      </c>
      <c r="S60" s="154"/>
      <c r="T60" s="275">
        <f>R60/درآمدها!$J$4</f>
        <v>1.2286923837226502E-2</v>
      </c>
      <c r="U60" s="96">
        <v>0</v>
      </c>
      <c r="V60" s="176">
        <f>U60-M60</f>
        <v>0</v>
      </c>
      <c r="X60" s="176">
        <v>-95442010</v>
      </c>
      <c r="Y60" s="176">
        <f>X60-G60</f>
        <v>-95442010</v>
      </c>
    </row>
    <row r="61" spans="1:25" s="96" customFormat="1" ht="42.75" customHeight="1">
      <c r="A61" s="272" t="s">
        <v>211</v>
      </c>
      <c r="B61" s="273"/>
      <c r="C61" s="61">
        <v>0</v>
      </c>
      <c r="D61" s="61"/>
      <c r="E61" s="61">
        <v>0</v>
      </c>
      <c r="F61" s="61"/>
      <c r="G61" s="61">
        <f>'درآمد ناشی ازفروش'!I55</f>
        <v>0</v>
      </c>
      <c r="H61" s="61"/>
      <c r="I61" s="274">
        <f t="shared" si="0"/>
        <v>0</v>
      </c>
      <c r="J61" s="274"/>
      <c r="K61" s="275">
        <f t="shared" si="3"/>
        <v>0</v>
      </c>
      <c r="L61" s="275"/>
      <c r="M61" s="61">
        <v>0</v>
      </c>
      <c r="N61" s="72"/>
      <c r="O61" s="61">
        <v>0</v>
      </c>
      <c r="P61" s="61"/>
      <c r="Q61" s="61">
        <f>'درآمد ناشی ازفروش'!Q55</f>
        <v>-3193782098</v>
      </c>
      <c r="R61" s="276">
        <f t="shared" si="4"/>
        <v>-3193782098</v>
      </c>
      <c r="S61" s="154"/>
      <c r="T61" s="275">
        <f>R61/درآمدها!$J$4</f>
        <v>3.5984637819791395E-3</v>
      </c>
      <c r="V61" s="176"/>
      <c r="X61" s="176"/>
      <c r="Y61" s="176"/>
    </row>
    <row r="62" spans="1:25" s="96" customFormat="1" ht="42.75" customHeight="1">
      <c r="A62" s="272" t="s">
        <v>198</v>
      </c>
      <c r="B62" s="273"/>
      <c r="C62" s="61">
        <f>'درآمد سود سهام'!M27</f>
        <v>2473894415</v>
      </c>
      <c r="D62" s="61"/>
      <c r="E62" s="61">
        <f>'درآمد ناشی از تغییر قیمت اوراق '!I56</f>
        <v>-3562976195</v>
      </c>
      <c r="F62" s="61"/>
      <c r="G62" s="61">
        <f>'درآمد ناشی ازفروش'!I56</f>
        <v>0</v>
      </c>
      <c r="H62" s="61"/>
      <c r="I62" s="274">
        <f t="shared" si="0"/>
        <v>-1089081780</v>
      </c>
      <c r="J62" s="274"/>
      <c r="K62" s="275">
        <f t="shared" si="3"/>
        <v>2.0246329637228912E-3</v>
      </c>
      <c r="L62" s="275"/>
      <c r="M62" s="61">
        <f>'درآمد سود سهام'!S27</f>
        <v>2473894415</v>
      </c>
      <c r="N62" s="72"/>
      <c r="O62" s="61">
        <f>'درآمد ناشی از تغییر قیمت اوراق '!P56</f>
        <v>-5694410924</v>
      </c>
      <c r="P62" s="61"/>
      <c r="Q62" s="61">
        <f>'درآمد ناشی ازفروش'!Q56</f>
        <v>-462115370</v>
      </c>
      <c r="R62" s="276">
        <f t="shared" si="4"/>
        <v>-3682631879</v>
      </c>
      <c r="S62" s="154"/>
      <c r="T62" s="275">
        <f>R62/درآمدها!$J$4</f>
        <v>4.1492553443898995E-3</v>
      </c>
      <c r="U62" s="96">
        <v>1357020000</v>
      </c>
      <c r="V62" s="176">
        <f>U62-M62</f>
        <v>-1116874415</v>
      </c>
      <c r="X62" s="176">
        <v>135385068</v>
      </c>
      <c r="Y62" s="176">
        <f>X62-G62</f>
        <v>135385068</v>
      </c>
    </row>
    <row r="63" spans="1:25" s="96" customFormat="1" ht="42.75" customHeight="1">
      <c r="A63" s="272" t="s">
        <v>282</v>
      </c>
      <c r="B63" s="273"/>
      <c r="C63" s="61">
        <v>0</v>
      </c>
      <c r="D63" s="61"/>
      <c r="E63" s="61">
        <f>'درآمد ناشی از تغییر قیمت اوراق '!I57</f>
        <v>3421805475</v>
      </c>
      <c r="F63" s="61"/>
      <c r="G63" s="61">
        <f>'درآمد ناشی ازفروش'!I57</f>
        <v>0</v>
      </c>
      <c r="H63" s="61"/>
      <c r="I63" s="274">
        <f t="shared" si="0"/>
        <v>3421805475</v>
      </c>
      <c r="J63" s="274"/>
      <c r="K63" s="275">
        <f t="shared" si="3"/>
        <v>-6.361230430402081E-3</v>
      </c>
      <c r="L63" s="275"/>
      <c r="M63" s="61">
        <v>0</v>
      </c>
      <c r="N63" s="72"/>
      <c r="O63" s="61">
        <f>'درآمد ناشی از تغییر قیمت اوراق '!P57</f>
        <v>13121701032</v>
      </c>
      <c r="P63" s="61"/>
      <c r="Q63" s="61">
        <f>'درآمد ناشی ازفروش'!Q57</f>
        <v>-11244918</v>
      </c>
      <c r="R63" s="276">
        <f t="shared" si="4"/>
        <v>13110456114</v>
      </c>
      <c r="S63" s="154"/>
      <c r="T63" s="275">
        <f>R63/درآمدها!$J$4</f>
        <v>-1.4771671968791898E-2</v>
      </c>
      <c r="U63" s="96">
        <v>509397000</v>
      </c>
      <c r="V63" s="176">
        <f>U63-M63</f>
        <v>509397000</v>
      </c>
      <c r="X63" s="176">
        <v>1384815340</v>
      </c>
      <c r="Y63" s="176">
        <f>X63-G63</f>
        <v>1384815340</v>
      </c>
    </row>
    <row r="64" spans="1:25" s="96" customFormat="1" ht="42.75" customHeight="1">
      <c r="A64" s="272" t="s">
        <v>140</v>
      </c>
      <c r="B64" s="273"/>
      <c r="C64" s="61">
        <v>0</v>
      </c>
      <c r="D64" s="61"/>
      <c r="E64" s="61">
        <f>'درآمد ناشی از تغییر قیمت اوراق '!I58</f>
        <v>-351942198</v>
      </c>
      <c r="F64" s="61"/>
      <c r="G64" s="61">
        <f>'درآمد ناشی ازفروش'!I58</f>
        <v>0</v>
      </c>
      <c r="H64" s="61"/>
      <c r="I64" s="274">
        <f t="shared" si="0"/>
        <v>-351942198</v>
      </c>
      <c r="J64" s="274"/>
      <c r="K64" s="275">
        <f t="shared" si="3"/>
        <v>6.5427021963023618E-4</v>
      </c>
      <c r="L64" s="275"/>
      <c r="M64" s="61">
        <v>0</v>
      </c>
      <c r="N64" s="72"/>
      <c r="O64" s="61">
        <f>'درآمد ناشی از تغییر قیمت اوراق '!P58</f>
        <v>-1674433295</v>
      </c>
      <c r="P64" s="61"/>
      <c r="Q64" s="61">
        <f>'درآمد ناشی ازفروش'!Q58</f>
        <v>-199029415</v>
      </c>
      <c r="R64" s="276">
        <f t="shared" si="4"/>
        <v>-1873462710</v>
      </c>
      <c r="S64" s="154"/>
      <c r="T64" s="275">
        <f>R64/درآمدها!$J$4</f>
        <v>2.1108477353684158E-3</v>
      </c>
      <c r="U64" s="96">
        <v>0</v>
      </c>
      <c r="V64" s="176">
        <f>U64-M64</f>
        <v>0</v>
      </c>
      <c r="X64" s="176">
        <v>506231373</v>
      </c>
      <c r="Y64" s="176">
        <f>X64-G64</f>
        <v>506231373</v>
      </c>
    </row>
    <row r="65" spans="1:25" s="96" customFormat="1" ht="42.75" customHeight="1">
      <c r="A65" s="272" t="s">
        <v>298</v>
      </c>
      <c r="B65" s="273"/>
      <c r="C65" s="61">
        <v>0</v>
      </c>
      <c r="D65" s="61"/>
      <c r="E65" s="61">
        <f>'درآمد ناشی از تغییر قیمت اوراق '!I59</f>
        <v>-1242225295</v>
      </c>
      <c r="F65" s="61"/>
      <c r="G65" s="61">
        <f>'درآمد ناشی ازفروش'!I59</f>
        <v>0</v>
      </c>
      <c r="H65" s="61"/>
      <c r="I65" s="274">
        <f t="shared" si="0"/>
        <v>-1242225295</v>
      </c>
      <c r="J65" s="274"/>
      <c r="K65" s="275">
        <f t="shared" si="3"/>
        <v>2.3093309674388205E-3</v>
      </c>
      <c r="L65" s="275"/>
      <c r="M65" s="61">
        <v>0</v>
      </c>
      <c r="N65" s="72"/>
      <c r="O65" s="61">
        <f>'درآمد ناشی از تغییر قیمت اوراق '!P59</f>
        <v>-3546010063</v>
      </c>
      <c r="P65" s="61"/>
      <c r="Q65" s="61">
        <f>'درآمد ناشی ازفروش'!Q59</f>
        <v>-154776981</v>
      </c>
      <c r="R65" s="276">
        <f t="shared" si="4"/>
        <v>-3700787044</v>
      </c>
      <c r="S65" s="154"/>
      <c r="T65" s="275">
        <f>R65/درآمدها!$J$4</f>
        <v>4.169710936444619E-3</v>
      </c>
      <c r="V65" s="176"/>
      <c r="X65" s="176"/>
      <c r="Y65" s="176"/>
    </row>
    <row r="66" spans="1:25" s="96" customFormat="1" ht="42.75" customHeight="1">
      <c r="A66" s="272" t="s">
        <v>189</v>
      </c>
      <c r="B66" s="273"/>
      <c r="C66" s="61">
        <v>0</v>
      </c>
      <c r="D66" s="61"/>
      <c r="E66" s="61">
        <f>'درآمد ناشی از تغییر قیمت اوراق '!I60</f>
        <v>-4362379701</v>
      </c>
      <c r="F66" s="61"/>
      <c r="G66" s="61">
        <f>'درآمد ناشی ازفروش'!I60</f>
        <v>-1534247756</v>
      </c>
      <c r="H66" s="61"/>
      <c r="I66" s="274">
        <f t="shared" si="0"/>
        <v>-5896627457</v>
      </c>
      <c r="J66" s="274"/>
      <c r="K66" s="275">
        <f t="shared" si="3"/>
        <v>1.0961992518354025E-2</v>
      </c>
      <c r="L66" s="275"/>
      <c r="M66" s="61">
        <v>0</v>
      </c>
      <c r="N66" s="72"/>
      <c r="O66" s="61">
        <f>'درآمد ناشی از تغییر قیمت اوراق '!P60</f>
        <v>-5539092127</v>
      </c>
      <c r="P66" s="61"/>
      <c r="Q66" s="61">
        <f>'درآمد ناشی ازفروش'!Q60</f>
        <v>-1819231937</v>
      </c>
      <c r="R66" s="276">
        <f t="shared" si="4"/>
        <v>-7358324064</v>
      </c>
      <c r="S66" s="154"/>
      <c r="T66" s="275">
        <f>R66/درآمدها!$J$4</f>
        <v>8.2906916714671729E-3</v>
      </c>
      <c r="U66" s="96">
        <v>0</v>
      </c>
      <c r="V66" s="176">
        <f t="shared" ref="V66:V103" si="7">U66-M66</f>
        <v>0</v>
      </c>
      <c r="X66" s="176">
        <v>415239800</v>
      </c>
      <c r="Y66" s="176">
        <f t="shared" ref="Y66:Y103" si="8">X66-G66</f>
        <v>1949487556</v>
      </c>
    </row>
    <row r="67" spans="1:25" s="96" customFormat="1" ht="42.75" customHeight="1">
      <c r="A67" s="272" t="s">
        <v>354</v>
      </c>
      <c r="B67" s="273"/>
      <c r="C67" s="61">
        <v>0</v>
      </c>
      <c r="D67" s="61"/>
      <c r="E67" s="61">
        <f>'درآمد ناشی از تغییر قیمت اوراق '!I61</f>
        <v>-4282357506</v>
      </c>
      <c r="F67" s="61"/>
      <c r="G67" s="61">
        <f>'درآمد ناشی ازفروش'!I61</f>
        <v>0</v>
      </c>
      <c r="H67" s="61"/>
      <c r="I67" s="274">
        <f t="shared" si="0"/>
        <v>-4282357506</v>
      </c>
      <c r="J67" s="274"/>
      <c r="K67" s="275">
        <f t="shared" si="3"/>
        <v>7.9610203093230959E-3</v>
      </c>
      <c r="L67" s="275"/>
      <c r="M67" s="61">
        <v>0</v>
      </c>
      <c r="N67" s="72"/>
      <c r="O67" s="61">
        <f>'درآمد ناشی از تغییر قیمت اوراق '!P61</f>
        <v>-5851425990</v>
      </c>
      <c r="P67" s="61"/>
      <c r="Q67" s="61">
        <v>0</v>
      </c>
      <c r="R67" s="276">
        <f t="shared" si="4"/>
        <v>-5851425990</v>
      </c>
      <c r="S67" s="154"/>
      <c r="T67" s="275">
        <f>R67/درآمدها!$J$4</f>
        <v>6.5928556964271745E-3</v>
      </c>
      <c r="U67" s="96">
        <v>0</v>
      </c>
      <c r="V67" s="176">
        <f t="shared" si="7"/>
        <v>0</v>
      </c>
      <c r="X67" s="176">
        <v>0</v>
      </c>
      <c r="Y67" s="176">
        <f t="shared" si="8"/>
        <v>0</v>
      </c>
    </row>
    <row r="68" spans="1:25" s="96" customFormat="1" ht="42.75" customHeight="1">
      <c r="A68" s="272" t="s">
        <v>149</v>
      </c>
      <c r="B68" s="273"/>
      <c r="C68" s="61">
        <f>'درآمد سود سهام'!M28</f>
        <v>0</v>
      </c>
      <c r="D68" s="61"/>
      <c r="E68" s="61">
        <f>'درآمد ناشی از تغییر قیمت اوراق '!I62</f>
        <v>11004906770</v>
      </c>
      <c r="F68" s="61"/>
      <c r="G68" s="61">
        <f>'درآمد ناشی ازفروش'!I62</f>
        <v>0</v>
      </c>
      <c r="H68" s="61"/>
      <c r="I68" s="274">
        <f t="shared" si="0"/>
        <v>11004906770</v>
      </c>
      <c r="J68" s="274"/>
      <c r="K68" s="275">
        <f t="shared" si="3"/>
        <v>-2.0458424168329405E-2</v>
      </c>
      <c r="L68" s="275"/>
      <c r="M68" s="61">
        <f>'درآمد سود سهام'!S28</f>
        <v>4076333408</v>
      </c>
      <c r="N68" s="72"/>
      <c r="O68" s="61">
        <f>'درآمد ناشی از تغییر قیمت اوراق '!P62</f>
        <v>13250704779</v>
      </c>
      <c r="P68" s="61"/>
      <c r="Q68" s="61">
        <f>'درآمد ناشی ازفروش'!Q61</f>
        <v>-457336504</v>
      </c>
      <c r="R68" s="276">
        <f t="shared" si="4"/>
        <v>16869701683</v>
      </c>
      <c r="S68" s="154"/>
      <c r="T68" s="275">
        <f>R68/درآمدها!$J$4</f>
        <v>-1.9007248665174288E-2</v>
      </c>
      <c r="U68" s="96">
        <v>19116627</v>
      </c>
      <c r="V68" s="176">
        <f t="shared" si="7"/>
        <v>-4057216781</v>
      </c>
      <c r="X68" s="176">
        <v>40393461</v>
      </c>
      <c r="Y68" s="176">
        <f t="shared" si="8"/>
        <v>40393461</v>
      </c>
    </row>
    <row r="69" spans="1:25" s="96" customFormat="1" ht="42.75" customHeight="1">
      <c r="A69" s="272" t="s">
        <v>385</v>
      </c>
      <c r="B69" s="273"/>
      <c r="C69" s="61">
        <v>0</v>
      </c>
      <c r="D69" s="61"/>
      <c r="E69" s="61">
        <f>'درآمد ناشی از تغییر قیمت اوراق '!I63</f>
        <v>-5947062117</v>
      </c>
      <c r="F69" s="61"/>
      <c r="G69" s="61">
        <f>'درآمد ناشی ازفروش'!I63</f>
        <v>0</v>
      </c>
      <c r="H69" s="61"/>
      <c r="I69" s="274">
        <f t="shared" si="0"/>
        <v>-5947062117</v>
      </c>
      <c r="J69" s="274"/>
      <c r="K69" s="275">
        <f t="shared" si="3"/>
        <v>1.1055751937550401E-2</v>
      </c>
      <c r="L69" s="275"/>
      <c r="M69" s="61">
        <v>0</v>
      </c>
      <c r="N69" s="72"/>
      <c r="O69" s="61">
        <f>'درآمد ناشی از تغییر قیمت اوراق '!P63</f>
        <v>-5947062117</v>
      </c>
      <c r="P69" s="61"/>
      <c r="Q69" s="61">
        <v>0</v>
      </c>
      <c r="R69" s="276">
        <f t="shared" si="4"/>
        <v>-5947062117</v>
      </c>
      <c r="S69" s="154"/>
      <c r="T69" s="275">
        <f>R69/درآمدها!$J$4</f>
        <v>6.7006098038453867E-3</v>
      </c>
      <c r="U69" s="96">
        <v>479200560</v>
      </c>
      <c r="V69" s="176">
        <f t="shared" si="7"/>
        <v>479200560</v>
      </c>
      <c r="X69" s="176">
        <v>8773410</v>
      </c>
      <c r="Y69" s="176">
        <f t="shared" si="8"/>
        <v>8773410</v>
      </c>
    </row>
    <row r="70" spans="1:25" s="96" customFormat="1" ht="42.75" customHeight="1">
      <c r="A70" s="272" t="s">
        <v>299</v>
      </c>
      <c r="B70" s="273"/>
      <c r="C70" s="61">
        <v>0</v>
      </c>
      <c r="D70" s="61"/>
      <c r="E70" s="61">
        <f>'درآمد ناشی از تغییر قیمت اوراق '!I64</f>
        <v>-4998671480</v>
      </c>
      <c r="F70" s="61"/>
      <c r="G70" s="61">
        <f>'درآمد ناشی ازفروش'!I64</f>
        <v>0</v>
      </c>
      <c r="H70" s="61"/>
      <c r="I70" s="274">
        <f t="shared" si="0"/>
        <v>-4998671480</v>
      </c>
      <c r="J70" s="274"/>
      <c r="K70" s="275">
        <f t="shared" si="3"/>
        <v>9.2926676757272442E-3</v>
      </c>
      <c r="L70" s="275"/>
      <c r="M70" s="61">
        <v>0</v>
      </c>
      <c r="N70" s="72"/>
      <c r="O70" s="61">
        <f>'درآمد ناشی از تغییر قیمت اوراق '!P64</f>
        <v>-4018129540</v>
      </c>
      <c r="P70" s="61"/>
      <c r="Q70" s="61">
        <f>'درآمد ناشی ازفروش'!Q62</f>
        <v>-97691704</v>
      </c>
      <c r="R70" s="276">
        <f t="shared" si="4"/>
        <v>-4115821244</v>
      </c>
      <c r="S70" s="154"/>
      <c r="T70" s="275">
        <f>R70/درآمدها!$J$4</f>
        <v>4.6373338021116076E-3</v>
      </c>
      <c r="U70" s="96">
        <v>0</v>
      </c>
      <c r="V70" s="176">
        <f t="shared" si="7"/>
        <v>0</v>
      </c>
      <c r="X70" s="176">
        <v>119788897</v>
      </c>
      <c r="Y70" s="176">
        <f t="shared" si="8"/>
        <v>119788897</v>
      </c>
    </row>
    <row r="71" spans="1:25" s="96" customFormat="1" ht="42.75" customHeight="1">
      <c r="A71" s="272" t="s">
        <v>92</v>
      </c>
      <c r="B71" s="273"/>
      <c r="C71" s="61">
        <f>'درآمد سود سهام'!M29</f>
        <v>0</v>
      </c>
      <c r="D71" s="61"/>
      <c r="E71" s="61">
        <f>'درآمد ناشی از تغییر قیمت اوراق '!I65</f>
        <v>-7080631930</v>
      </c>
      <c r="F71" s="61"/>
      <c r="G71" s="61">
        <f>'درآمد ناشی ازفروش'!I65</f>
        <v>0</v>
      </c>
      <c r="H71" s="61"/>
      <c r="I71" s="274">
        <f t="shared" si="0"/>
        <v>-7080631930</v>
      </c>
      <c r="J71" s="274"/>
      <c r="K71" s="275">
        <f t="shared" si="3"/>
        <v>1.3163089377426582E-2</v>
      </c>
      <c r="L71" s="275"/>
      <c r="M71" s="61">
        <f>'درآمد سود سهام'!S29</f>
        <v>4147748313</v>
      </c>
      <c r="N71" s="72"/>
      <c r="O71" s="61">
        <f>'درآمد ناشی از تغییر قیمت اوراق '!P65</f>
        <v>-32495293179</v>
      </c>
      <c r="P71" s="61"/>
      <c r="Q71" s="61">
        <f>'درآمد ناشی ازفروش'!Q63</f>
        <v>-1222979551</v>
      </c>
      <c r="R71" s="276">
        <f t="shared" si="4"/>
        <v>-29570524417</v>
      </c>
      <c r="S71" s="154"/>
      <c r="T71" s="275">
        <f>R71/درآمدها!$J$4</f>
        <v>3.3317382922065687E-2</v>
      </c>
      <c r="U71" s="96">
        <v>1142817130</v>
      </c>
      <c r="V71" s="176">
        <f t="shared" si="7"/>
        <v>-3004931183</v>
      </c>
      <c r="X71" s="176">
        <v>1308842994</v>
      </c>
      <c r="Y71" s="176">
        <f t="shared" si="8"/>
        <v>1308842994</v>
      </c>
    </row>
    <row r="72" spans="1:25" s="96" customFormat="1" ht="42.75" customHeight="1">
      <c r="A72" s="272" t="s">
        <v>300</v>
      </c>
      <c r="B72" s="273"/>
      <c r="C72" s="61">
        <v>0</v>
      </c>
      <c r="D72" s="61"/>
      <c r="E72" s="61">
        <f>'درآمد ناشی از تغییر قیمت اوراق '!I66</f>
        <v>2020697439</v>
      </c>
      <c r="F72" s="61"/>
      <c r="G72" s="61">
        <v>0</v>
      </c>
      <c r="H72" s="61"/>
      <c r="I72" s="274">
        <f t="shared" si="0"/>
        <v>2020697439</v>
      </c>
      <c r="J72" s="274"/>
      <c r="K72" s="275">
        <f t="shared" si="3"/>
        <v>-3.756532080363906E-3</v>
      </c>
      <c r="L72" s="275"/>
      <c r="M72" s="61">
        <v>0</v>
      </c>
      <c r="N72" s="72"/>
      <c r="O72" s="61">
        <f>'درآمد ناشی از تغییر قیمت اوراق '!P66</f>
        <v>4390132487</v>
      </c>
      <c r="P72" s="61"/>
      <c r="Q72" s="61">
        <f>'درآمد ناشی ازفروش'!Q64</f>
        <v>-5678044</v>
      </c>
      <c r="R72" s="276">
        <f t="shared" si="4"/>
        <v>4384454443</v>
      </c>
      <c r="S72" s="154"/>
      <c r="T72" s="275">
        <f>R72/درآمدها!$J$4</f>
        <v>-4.9400053080493602E-3</v>
      </c>
      <c r="U72" s="96">
        <v>0</v>
      </c>
      <c r="V72" s="176">
        <f t="shared" si="7"/>
        <v>0</v>
      </c>
      <c r="X72" s="176">
        <v>0</v>
      </c>
      <c r="Y72" s="176">
        <f t="shared" si="8"/>
        <v>0</v>
      </c>
    </row>
    <row r="73" spans="1:25" s="96" customFormat="1" ht="42.75" customHeight="1">
      <c r="A73" s="272" t="s">
        <v>274</v>
      </c>
      <c r="B73" s="273"/>
      <c r="C73" s="61">
        <v>0</v>
      </c>
      <c r="D73" s="61"/>
      <c r="E73" s="61">
        <f>'درآمد ناشی از تغییر قیمت اوراق '!I67</f>
        <v>-3282527129</v>
      </c>
      <c r="F73" s="61"/>
      <c r="G73" s="61">
        <f>'درآمد ناشی ازفروش'!I66</f>
        <v>0</v>
      </c>
      <c r="H73" s="61"/>
      <c r="I73" s="274">
        <f t="shared" si="0"/>
        <v>-3282527129</v>
      </c>
      <c r="J73" s="274"/>
      <c r="K73" s="275">
        <f t="shared" si="3"/>
        <v>6.102308156957747E-3</v>
      </c>
      <c r="L73" s="275"/>
      <c r="M73" s="61">
        <v>0</v>
      </c>
      <c r="N73" s="72"/>
      <c r="O73" s="61">
        <f>'درآمد ناشی از تغییر قیمت اوراق '!P67</f>
        <v>-14727731427</v>
      </c>
      <c r="P73" s="61"/>
      <c r="Q73" s="61">
        <f>'درآمد ناشی ازفروش'!Q65</f>
        <v>-213332324</v>
      </c>
      <c r="R73" s="276">
        <f t="shared" si="4"/>
        <v>-14941063751</v>
      </c>
      <c r="S73" s="154"/>
      <c r="T73" s="275">
        <f>R73/درآمدها!$J$4</f>
        <v>1.6834234497677021E-2</v>
      </c>
      <c r="U73" s="96">
        <v>0</v>
      </c>
      <c r="V73" s="176">
        <f t="shared" si="7"/>
        <v>0</v>
      </c>
      <c r="X73" s="176">
        <v>0</v>
      </c>
      <c r="Y73" s="176">
        <f t="shared" si="8"/>
        <v>0</v>
      </c>
    </row>
    <row r="74" spans="1:25" s="96" customFormat="1" ht="42.75" customHeight="1">
      <c r="A74" s="272" t="s">
        <v>301</v>
      </c>
      <c r="B74" s="273"/>
      <c r="C74" s="61">
        <v>0</v>
      </c>
      <c r="D74" s="61"/>
      <c r="E74" s="61">
        <v>0</v>
      </c>
      <c r="F74" s="61"/>
      <c r="G74" s="61">
        <f>'درآمد ناشی ازفروش'!I67</f>
        <v>0</v>
      </c>
      <c r="H74" s="61"/>
      <c r="I74" s="274">
        <f t="shared" si="0"/>
        <v>0</v>
      </c>
      <c r="J74" s="274"/>
      <c r="K74" s="275">
        <f t="shared" si="3"/>
        <v>0</v>
      </c>
      <c r="L74" s="275"/>
      <c r="M74" s="61">
        <v>0</v>
      </c>
      <c r="N74" s="72"/>
      <c r="O74" s="61">
        <v>0</v>
      </c>
      <c r="P74" s="61"/>
      <c r="Q74" s="61">
        <f>'درآمد ناشی ازفروش'!Q66</f>
        <v>9921287456</v>
      </c>
      <c r="R74" s="276">
        <f t="shared" si="4"/>
        <v>9921287456</v>
      </c>
      <c r="S74" s="154"/>
      <c r="T74" s="275">
        <f>R74/درآمدها!$J$4</f>
        <v>-1.1178406192262387E-2</v>
      </c>
      <c r="U74" s="96">
        <v>0</v>
      </c>
      <c r="V74" s="176">
        <f t="shared" si="7"/>
        <v>0</v>
      </c>
      <c r="X74" s="176">
        <v>7811008</v>
      </c>
      <c r="Y74" s="176">
        <f t="shared" si="8"/>
        <v>7811008</v>
      </c>
    </row>
    <row r="75" spans="1:25" s="96" customFormat="1" ht="42.6" customHeight="1">
      <c r="A75" s="272" t="s">
        <v>203</v>
      </c>
      <c r="B75" s="273"/>
      <c r="C75" s="61">
        <v>0</v>
      </c>
      <c r="D75" s="61"/>
      <c r="E75" s="61">
        <f>'درآمد ناشی از تغییر قیمت اوراق '!I68</f>
        <v>-11459484726</v>
      </c>
      <c r="F75" s="61"/>
      <c r="G75" s="61">
        <f>'درآمد ناشی ازفروش'!I68</f>
        <v>0</v>
      </c>
      <c r="H75" s="61"/>
      <c r="I75" s="274">
        <f t="shared" ref="I75:I138" si="9">C75+E75+G75</f>
        <v>-11459484726</v>
      </c>
      <c r="J75" s="274"/>
      <c r="K75" s="275">
        <f t="shared" si="3"/>
        <v>2.1303497083147035E-2</v>
      </c>
      <c r="L75" s="275"/>
      <c r="M75" s="61">
        <v>0</v>
      </c>
      <c r="N75" s="72"/>
      <c r="O75" s="61">
        <f>'درآمد ناشی از تغییر قیمت اوراق '!P68</f>
        <v>-22640805232</v>
      </c>
      <c r="P75" s="61"/>
      <c r="Q75" s="61">
        <f>'درآمد ناشی ازفروش'!Q67</f>
        <v>-1295336805</v>
      </c>
      <c r="R75" s="276">
        <f t="shared" si="4"/>
        <v>-23936142037</v>
      </c>
      <c r="S75" s="154"/>
      <c r="T75" s="275">
        <f>R75/درآمدها!$J$4</f>
        <v>2.696907226525912E-2</v>
      </c>
      <c r="U75" s="96">
        <v>0</v>
      </c>
      <c r="V75" s="176">
        <f t="shared" si="7"/>
        <v>0</v>
      </c>
      <c r="X75" s="176">
        <v>64748027</v>
      </c>
      <c r="Y75" s="176">
        <f t="shared" si="8"/>
        <v>64748027</v>
      </c>
    </row>
    <row r="76" spans="1:25" s="96" customFormat="1" ht="42.75" customHeight="1">
      <c r="A76" s="272" t="s">
        <v>212</v>
      </c>
      <c r="B76" s="273"/>
      <c r="C76" s="61">
        <v>0</v>
      </c>
      <c r="D76" s="61"/>
      <c r="E76" s="61">
        <f>'درآمد ناشی از تغییر قیمت اوراق '!I69</f>
        <v>-3835634007</v>
      </c>
      <c r="F76" s="61"/>
      <c r="G76" s="61">
        <f>'درآمد ناشی ازفروش'!I69</f>
        <v>0</v>
      </c>
      <c r="H76" s="61"/>
      <c r="I76" s="274">
        <f t="shared" si="9"/>
        <v>-3835634007</v>
      </c>
      <c r="J76" s="274"/>
      <c r="K76" s="275">
        <f t="shared" ref="K76:K139" si="10">I76/-537915661512</f>
        <v>7.1305490459575207E-3</v>
      </c>
      <c r="L76" s="275"/>
      <c r="M76" s="61">
        <v>0</v>
      </c>
      <c r="N76" s="72"/>
      <c r="O76" s="61">
        <f>'درآمد ناشی از تغییر قیمت اوراق '!P69</f>
        <v>-13392101547</v>
      </c>
      <c r="P76" s="61"/>
      <c r="Q76" s="61">
        <f>'درآمد ناشی ازفروش'!Q68</f>
        <v>-465015472</v>
      </c>
      <c r="R76" s="276">
        <f t="shared" ref="R76:R139" si="11">M76+O76+Q76</f>
        <v>-13857117019</v>
      </c>
      <c r="S76" s="154"/>
      <c r="T76" s="275">
        <f>R76/درآمدها!$J$4</f>
        <v>1.561294170530423E-2</v>
      </c>
      <c r="U76" s="96">
        <v>0</v>
      </c>
      <c r="V76" s="176">
        <f t="shared" si="7"/>
        <v>0</v>
      </c>
      <c r="X76" s="176">
        <v>0</v>
      </c>
      <c r="Y76" s="176">
        <f t="shared" si="8"/>
        <v>0</v>
      </c>
    </row>
    <row r="77" spans="1:25" s="96" customFormat="1" ht="42.75" customHeight="1">
      <c r="A77" s="272" t="s">
        <v>254</v>
      </c>
      <c r="B77" s="273"/>
      <c r="C77" s="61">
        <v>0</v>
      </c>
      <c r="D77" s="61"/>
      <c r="E77" s="61">
        <f>'درآمد ناشی از تغییر قیمت اوراق '!I70</f>
        <v>-12348517706</v>
      </c>
      <c r="F77" s="61"/>
      <c r="G77" s="61">
        <f>'درآمد ناشی ازفروش'!I70</f>
        <v>0</v>
      </c>
      <c r="H77" s="61"/>
      <c r="I77" s="274">
        <f t="shared" si="9"/>
        <v>-12348517706</v>
      </c>
      <c r="J77" s="274"/>
      <c r="K77" s="275">
        <f t="shared" si="10"/>
        <v>2.2956233829091673E-2</v>
      </c>
      <c r="L77" s="275"/>
      <c r="M77" s="61">
        <v>0</v>
      </c>
      <c r="N77" s="72"/>
      <c r="O77" s="61">
        <f>'درآمد ناشی از تغییر قیمت اوراق '!P70</f>
        <v>-20053336284</v>
      </c>
      <c r="P77" s="61"/>
      <c r="Q77" s="61">
        <v>0</v>
      </c>
      <c r="R77" s="276">
        <f t="shared" si="11"/>
        <v>-20053336284</v>
      </c>
      <c r="S77" s="154"/>
      <c r="T77" s="275">
        <f>R77/درآمدها!$J$4</f>
        <v>2.2594279168579066E-2</v>
      </c>
      <c r="U77" s="96">
        <v>0</v>
      </c>
      <c r="V77" s="176">
        <f t="shared" si="7"/>
        <v>0</v>
      </c>
      <c r="X77" s="176">
        <v>-66723073</v>
      </c>
      <c r="Y77" s="176">
        <f t="shared" si="8"/>
        <v>-66723073</v>
      </c>
    </row>
    <row r="78" spans="1:25" s="96" customFormat="1" ht="42.75" customHeight="1">
      <c r="A78" s="272" t="s">
        <v>125</v>
      </c>
      <c r="B78" s="273"/>
      <c r="C78" s="61">
        <v>0</v>
      </c>
      <c r="D78" s="61"/>
      <c r="E78" s="61">
        <f>'درآمد ناشی از تغییر قیمت اوراق '!I71</f>
        <v>55399192</v>
      </c>
      <c r="F78" s="61"/>
      <c r="G78" s="61">
        <f>'درآمد ناشی ازفروش'!I71</f>
        <v>0</v>
      </c>
      <c r="H78" s="61"/>
      <c r="I78" s="274">
        <f t="shared" si="9"/>
        <v>55399192</v>
      </c>
      <c r="J78" s="274"/>
      <c r="K78" s="275">
        <f t="shared" si="10"/>
        <v>-1.029886206404201E-4</v>
      </c>
      <c r="L78" s="275"/>
      <c r="M78" s="61">
        <v>0</v>
      </c>
      <c r="N78" s="72"/>
      <c r="O78" s="61">
        <f>'درآمد ناشی از تغییر قیمت اوراق '!P71</f>
        <v>-111355510</v>
      </c>
      <c r="P78" s="61"/>
      <c r="Q78" s="61">
        <f>'درآمد ناشی ازفروش'!Q69</f>
        <v>-8176979</v>
      </c>
      <c r="R78" s="276">
        <f t="shared" si="11"/>
        <v>-119532489</v>
      </c>
      <c r="S78" s="154"/>
      <c r="T78" s="275">
        <f>R78/درآمدها!$J$4</f>
        <v>1.3467835914844555E-4</v>
      </c>
      <c r="U78" s="96">
        <v>0</v>
      </c>
      <c r="V78" s="176">
        <f t="shared" si="7"/>
        <v>0</v>
      </c>
      <c r="X78" s="176">
        <v>153272888</v>
      </c>
      <c r="Y78" s="176">
        <f t="shared" si="8"/>
        <v>153272888</v>
      </c>
    </row>
    <row r="79" spans="1:25" s="96" customFormat="1" ht="42.75" customHeight="1">
      <c r="A79" s="272" t="s">
        <v>255</v>
      </c>
      <c r="B79" s="273"/>
      <c r="C79" s="61">
        <f>'درآمد سود سهام'!M30</f>
        <v>0</v>
      </c>
      <c r="D79" s="61"/>
      <c r="E79" s="61">
        <f>'درآمد ناشی از تغییر قیمت اوراق '!I72</f>
        <v>537627426</v>
      </c>
      <c r="F79" s="61"/>
      <c r="G79" s="61">
        <f>'درآمد ناشی ازفروش'!I72</f>
        <v>0</v>
      </c>
      <c r="H79" s="61"/>
      <c r="I79" s="274">
        <f t="shared" si="9"/>
        <v>537627426</v>
      </c>
      <c r="J79" s="274"/>
      <c r="K79" s="275">
        <f t="shared" si="10"/>
        <v>-9.9946416226069754E-4</v>
      </c>
      <c r="L79" s="275"/>
      <c r="M79" s="61">
        <f>'درآمد سود سهام'!S30</f>
        <v>1409898725</v>
      </c>
      <c r="N79" s="72"/>
      <c r="O79" s="61">
        <f>'درآمد ناشی از تغییر قیمت اوراق '!P72</f>
        <v>-5447523622</v>
      </c>
      <c r="P79" s="61"/>
      <c r="Q79" s="61">
        <f>'درآمد ناشی ازفروش'!Q70</f>
        <v>-60023523</v>
      </c>
      <c r="R79" s="276">
        <f t="shared" si="11"/>
        <v>-4097648420</v>
      </c>
      <c r="S79" s="154"/>
      <c r="T79" s="275">
        <f>R79/درآمدها!$J$4</f>
        <v>4.6168583134985203E-3</v>
      </c>
      <c r="U79" s="96">
        <v>0</v>
      </c>
      <c r="V79" s="176">
        <f t="shared" si="7"/>
        <v>-1409898725</v>
      </c>
      <c r="X79" s="176">
        <v>246054014</v>
      </c>
      <c r="Y79" s="176">
        <f t="shared" si="8"/>
        <v>246054014</v>
      </c>
    </row>
    <row r="80" spans="1:25" s="96" customFormat="1" ht="42.75" customHeight="1">
      <c r="A80" s="272" t="s">
        <v>101</v>
      </c>
      <c r="B80" s="273"/>
      <c r="C80" s="61">
        <f>'درآمد سود سهام'!M31</f>
        <v>0</v>
      </c>
      <c r="D80" s="61"/>
      <c r="E80" s="61">
        <f>'درآمد ناشی از تغییر قیمت اوراق '!I73</f>
        <v>-3584624252</v>
      </c>
      <c r="F80" s="61"/>
      <c r="G80" s="61">
        <v>0</v>
      </c>
      <c r="H80" s="61"/>
      <c r="I80" s="274">
        <f t="shared" si="9"/>
        <v>-3584624252</v>
      </c>
      <c r="J80" s="274"/>
      <c r="K80" s="275">
        <f t="shared" si="10"/>
        <v>6.6639150121120486E-3</v>
      </c>
      <c r="L80" s="275"/>
      <c r="M80" s="61">
        <f>'درآمد سود سهام'!S31</f>
        <v>1436885450</v>
      </c>
      <c r="N80" s="72"/>
      <c r="O80" s="61">
        <f>'درآمد ناشی از تغییر قیمت اوراق '!P73</f>
        <v>-15631064455</v>
      </c>
      <c r="P80" s="61"/>
      <c r="Q80" s="61">
        <f>'درآمد ناشی ازفروش'!Q71</f>
        <v>-923636216</v>
      </c>
      <c r="R80" s="276">
        <f t="shared" si="11"/>
        <v>-15117815221</v>
      </c>
      <c r="S80" s="154"/>
      <c r="T80" s="275">
        <f>R80/درآمدها!$J$4</f>
        <v>1.7033382011092186E-2</v>
      </c>
      <c r="U80" s="96">
        <v>1076109812</v>
      </c>
      <c r="V80" s="176">
        <f t="shared" si="7"/>
        <v>-360775638</v>
      </c>
      <c r="X80" s="176">
        <v>431873304</v>
      </c>
      <c r="Y80" s="176">
        <f t="shared" si="8"/>
        <v>431873304</v>
      </c>
    </row>
    <row r="81" spans="1:25" s="96" customFormat="1" ht="42.75" customHeight="1">
      <c r="A81" s="272" t="s">
        <v>237</v>
      </c>
      <c r="B81" s="273"/>
      <c r="C81" s="61">
        <v>0</v>
      </c>
      <c r="D81" s="61"/>
      <c r="E81" s="61">
        <f>'درآمد ناشی از تغییر قیمت اوراق '!I74</f>
        <v>-4209858073</v>
      </c>
      <c r="F81" s="61"/>
      <c r="G81" s="61">
        <f>'درآمد ناشی ازفروش'!I73</f>
        <v>0</v>
      </c>
      <c r="H81" s="61"/>
      <c r="I81" s="274">
        <f t="shared" si="9"/>
        <v>-4209858073</v>
      </c>
      <c r="J81" s="274"/>
      <c r="K81" s="275">
        <f t="shared" si="10"/>
        <v>7.8262418706432947E-3</v>
      </c>
      <c r="L81" s="275"/>
      <c r="M81" s="61">
        <v>0</v>
      </c>
      <c r="N81" s="72"/>
      <c r="O81" s="61">
        <f>'درآمد ناشی از تغییر قیمت اوراق '!P74</f>
        <v>-4299841772</v>
      </c>
      <c r="P81" s="61"/>
      <c r="Q81" s="61">
        <f>'درآمد ناشی ازفروش'!Q72</f>
        <v>-637531987</v>
      </c>
      <c r="R81" s="276">
        <f t="shared" si="11"/>
        <v>-4937373759</v>
      </c>
      <c r="S81" s="154"/>
      <c r="T81" s="275">
        <f>R81/درآمدها!$J$4</f>
        <v>5.5629846071783267E-3</v>
      </c>
      <c r="U81" s="96">
        <v>0</v>
      </c>
      <c r="V81" s="176">
        <f t="shared" si="7"/>
        <v>0</v>
      </c>
      <c r="X81" s="176">
        <v>288835684</v>
      </c>
      <c r="Y81" s="176">
        <f t="shared" si="8"/>
        <v>288835684</v>
      </c>
    </row>
    <row r="82" spans="1:25" s="96" customFormat="1" ht="42.75" customHeight="1">
      <c r="A82" s="272" t="s">
        <v>269</v>
      </c>
      <c r="B82" s="273"/>
      <c r="C82" s="61">
        <v>0</v>
      </c>
      <c r="D82" s="61"/>
      <c r="E82" s="61">
        <v>0</v>
      </c>
      <c r="F82" s="61"/>
      <c r="G82" s="61">
        <f>'درآمد ناشی ازفروش'!I74</f>
        <v>0</v>
      </c>
      <c r="H82" s="61"/>
      <c r="I82" s="274">
        <f t="shared" si="9"/>
        <v>0</v>
      </c>
      <c r="J82" s="274"/>
      <c r="K82" s="275">
        <f t="shared" si="10"/>
        <v>0</v>
      </c>
      <c r="L82" s="275"/>
      <c r="M82" s="61">
        <v>0</v>
      </c>
      <c r="N82" s="72"/>
      <c r="O82" s="61">
        <v>0</v>
      </c>
      <c r="P82" s="61"/>
      <c r="Q82" s="61">
        <v>0</v>
      </c>
      <c r="R82" s="276">
        <f t="shared" si="11"/>
        <v>0</v>
      </c>
      <c r="S82" s="154"/>
      <c r="T82" s="275">
        <f>R82/درآمدها!$J$4</f>
        <v>0</v>
      </c>
      <c r="U82" s="96">
        <v>1020931280</v>
      </c>
      <c r="V82" s="176">
        <f t="shared" si="7"/>
        <v>1020931280</v>
      </c>
      <c r="X82" s="176">
        <v>-114485</v>
      </c>
      <c r="Y82" s="176">
        <f t="shared" si="8"/>
        <v>-114485</v>
      </c>
    </row>
    <row r="83" spans="1:25" s="96" customFormat="1" ht="42.75" customHeight="1">
      <c r="A83" s="272" t="s">
        <v>127</v>
      </c>
      <c r="B83" s="273"/>
      <c r="C83" s="61">
        <v>0</v>
      </c>
      <c r="D83" s="61"/>
      <c r="E83" s="61">
        <f>'درآمد ناشی از تغییر قیمت اوراق '!I75</f>
        <v>-316423931</v>
      </c>
      <c r="F83" s="61"/>
      <c r="G83" s="61">
        <f>'درآمد ناشی ازفروش'!I75</f>
        <v>0</v>
      </c>
      <c r="H83" s="61"/>
      <c r="I83" s="274">
        <f t="shared" si="9"/>
        <v>-316423931</v>
      </c>
      <c r="J83" s="274"/>
      <c r="K83" s="275">
        <f t="shared" si="10"/>
        <v>5.8824078501559134E-4</v>
      </c>
      <c r="L83" s="275"/>
      <c r="M83" s="61">
        <v>0</v>
      </c>
      <c r="N83" s="72"/>
      <c r="O83" s="61">
        <f>'درآمد ناشی از تغییر قیمت اوراق '!P75</f>
        <v>-508818835</v>
      </c>
      <c r="P83" s="61"/>
      <c r="Q83" s="61">
        <f>'درآمد ناشی ازفروش'!Q73</f>
        <v>-63239449</v>
      </c>
      <c r="R83" s="276">
        <f t="shared" si="11"/>
        <v>-572058284</v>
      </c>
      <c r="S83" s="154"/>
      <c r="T83" s="275">
        <f>R83/درآمدها!$J$4</f>
        <v>6.4454335110846275E-4</v>
      </c>
      <c r="U83" s="96">
        <v>0</v>
      </c>
      <c r="V83" s="176">
        <f t="shared" si="7"/>
        <v>0</v>
      </c>
      <c r="X83" s="176">
        <v>-226294785</v>
      </c>
      <c r="Y83" s="176">
        <f t="shared" si="8"/>
        <v>-226294785</v>
      </c>
    </row>
    <row r="84" spans="1:25" s="96" customFormat="1" ht="42.75" customHeight="1">
      <c r="A84" s="272" t="s">
        <v>141</v>
      </c>
      <c r="B84" s="273"/>
      <c r="C84" s="61">
        <v>0</v>
      </c>
      <c r="D84" s="61"/>
      <c r="E84" s="61">
        <f>'درآمد ناشی از تغییر قیمت اوراق '!I76</f>
        <v>-2991477280</v>
      </c>
      <c r="F84" s="61"/>
      <c r="G84" s="61">
        <f>'درآمد ناشی ازفروش'!I76</f>
        <v>0</v>
      </c>
      <c r="H84" s="61"/>
      <c r="I84" s="274">
        <f t="shared" si="9"/>
        <v>-2991477280</v>
      </c>
      <c r="J84" s="274"/>
      <c r="K84" s="275">
        <f t="shared" si="10"/>
        <v>5.5612384878168586E-3</v>
      </c>
      <c r="L84" s="275"/>
      <c r="M84" s="61">
        <v>0</v>
      </c>
      <c r="N84" s="72"/>
      <c r="O84" s="61">
        <f>'درآمد ناشی از تغییر قیمت اوراق '!P76</f>
        <v>-8495683604</v>
      </c>
      <c r="P84" s="61"/>
      <c r="Q84" s="61">
        <f>'درآمد ناشی ازفروش'!Q74</f>
        <v>-102565358</v>
      </c>
      <c r="R84" s="276">
        <f t="shared" si="11"/>
        <v>-8598248962</v>
      </c>
      <c r="S84" s="154"/>
      <c r="T84" s="275">
        <f>R84/درآمدها!$J$4</f>
        <v>9.6877265038125757E-3</v>
      </c>
      <c r="U84" s="96">
        <v>10246302</v>
      </c>
      <c r="V84" s="176">
        <f t="shared" si="7"/>
        <v>10246302</v>
      </c>
      <c r="X84" s="176">
        <v>255985884</v>
      </c>
      <c r="Y84" s="176">
        <f t="shared" si="8"/>
        <v>255985884</v>
      </c>
    </row>
    <row r="85" spans="1:25" s="96" customFormat="1" ht="42.75" customHeight="1">
      <c r="A85" s="272" t="s">
        <v>302</v>
      </c>
      <c r="B85" s="273"/>
      <c r="C85" s="61">
        <v>0</v>
      </c>
      <c r="D85" s="61"/>
      <c r="E85" s="61">
        <v>0</v>
      </c>
      <c r="F85" s="61"/>
      <c r="G85" s="61">
        <f>'درآمد ناشی ازفروش'!I77</f>
        <v>0</v>
      </c>
      <c r="H85" s="61"/>
      <c r="I85" s="274">
        <f t="shared" si="9"/>
        <v>0</v>
      </c>
      <c r="J85" s="274"/>
      <c r="K85" s="275">
        <f t="shared" si="10"/>
        <v>0</v>
      </c>
      <c r="L85" s="275"/>
      <c r="M85" s="61">
        <f>'درآمد سود سهام'!S32</f>
        <v>1000000000</v>
      </c>
      <c r="N85" s="72"/>
      <c r="O85" s="61">
        <v>0</v>
      </c>
      <c r="P85" s="61"/>
      <c r="Q85" s="61">
        <f>'درآمد ناشی ازفروش'!Q75</f>
        <v>6172014010</v>
      </c>
      <c r="R85" s="276">
        <f t="shared" si="11"/>
        <v>7172014010</v>
      </c>
      <c r="S85" s="154"/>
      <c r="T85" s="275">
        <f>R85/درآمدها!$J$4</f>
        <v>-8.0807744131929111E-3</v>
      </c>
      <c r="U85" s="96">
        <v>0</v>
      </c>
      <c r="V85" s="176">
        <f t="shared" si="7"/>
        <v>-1000000000</v>
      </c>
      <c r="X85" s="176">
        <v>202148190</v>
      </c>
      <c r="Y85" s="176">
        <f t="shared" si="8"/>
        <v>202148190</v>
      </c>
    </row>
    <row r="86" spans="1:25" s="96" customFormat="1" ht="42.75" customHeight="1">
      <c r="A86" s="272" t="s">
        <v>339</v>
      </c>
      <c r="B86" s="273"/>
      <c r="C86" s="61">
        <v>0</v>
      </c>
      <c r="D86" s="61"/>
      <c r="E86" s="61">
        <f>'درآمد ناشی از تغییر قیمت اوراق '!I77</f>
        <v>-2823691122</v>
      </c>
      <c r="F86" s="61"/>
      <c r="G86" s="61">
        <f>'درآمد ناشی ازفروش'!I78</f>
        <v>0</v>
      </c>
      <c r="H86" s="61"/>
      <c r="I86" s="274">
        <f t="shared" si="9"/>
        <v>-2823691122</v>
      </c>
      <c r="J86" s="274"/>
      <c r="K86" s="275">
        <f t="shared" si="10"/>
        <v>5.2493194082935402E-3</v>
      </c>
      <c r="L86" s="275"/>
      <c r="M86" s="61">
        <v>0</v>
      </c>
      <c r="N86" s="72"/>
      <c r="O86" s="61">
        <f>'درآمد ناشی از تغییر قیمت اوراق '!P77</f>
        <v>-3523720378</v>
      </c>
      <c r="P86" s="61"/>
      <c r="Q86" s="61">
        <f>'درآمد ناشی ازفروش'!Q76</f>
        <v>-1391799</v>
      </c>
      <c r="R86" s="276">
        <f t="shared" si="11"/>
        <v>-3525112177</v>
      </c>
      <c r="S86" s="154"/>
      <c r="T86" s="275">
        <f>R86/درآمدها!$J$4</f>
        <v>3.9717764415711674E-3</v>
      </c>
      <c r="U86" s="96">
        <v>89102100</v>
      </c>
      <c r="V86" s="176">
        <f t="shared" si="7"/>
        <v>89102100</v>
      </c>
      <c r="X86" s="176">
        <v>79902413</v>
      </c>
      <c r="Y86" s="176">
        <f t="shared" si="8"/>
        <v>79902413</v>
      </c>
    </row>
    <row r="87" spans="1:25" s="96" customFormat="1" ht="42.75" customHeight="1">
      <c r="A87" s="272" t="s">
        <v>340</v>
      </c>
      <c r="B87" s="273"/>
      <c r="C87" s="61">
        <v>0</v>
      </c>
      <c r="D87" s="61"/>
      <c r="E87" s="61">
        <f>'درآمد ناشی از تغییر قیمت اوراق '!I78</f>
        <v>-2573729910</v>
      </c>
      <c r="F87" s="61"/>
      <c r="G87" s="61">
        <f>'درآمد ناشی ازفروش'!I79</f>
        <v>0</v>
      </c>
      <c r="H87" s="61"/>
      <c r="I87" s="274">
        <f t="shared" si="9"/>
        <v>-2573729910</v>
      </c>
      <c r="J87" s="274"/>
      <c r="K87" s="275">
        <f t="shared" si="10"/>
        <v>4.784634644705515E-3</v>
      </c>
      <c r="L87" s="275"/>
      <c r="M87" s="61">
        <v>0</v>
      </c>
      <c r="N87" s="72"/>
      <c r="O87" s="61">
        <f>'درآمد ناشی از تغییر قیمت اوراق '!P78</f>
        <v>-4285742123</v>
      </c>
      <c r="P87" s="61"/>
      <c r="Q87" s="61">
        <f>'درآمد ناشی ازفروش'!Q77</f>
        <v>-27834059</v>
      </c>
      <c r="R87" s="276">
        <f t="shared" si="11"/>
        <v>-4313576182</v>
      </c>
      <c r="S87" s="154"/>
      <c r="T87" s="275">
        <f>R87/درآمدها!$J$4</f>
        <v>4.8601461168735179E-3</v>
      </c>
      <c r="U87" s="96">
        <v>0</v>
      </c>
      <c r="V87" s="176">
        <f t="shared" si="7"/>
        <v>0</v>
      </c>
      <c r="X87" s="176">
        <v>271954338</v>
      </c>
      <c r="Y87" s="176">
        <f t="shared" si="8"/>
        <v>271954338</v>
      </c>
    </row>
    <row r="88" spans="1:25" s="96" customFormat="1" ht="42.75" customHeight="1">
      <c r="A88" s="272" t="s">
        <v>176</v>
      </c>
      <c r="B88" s="273"/>
      <c r="C88" s="61">
        <v>0</v>
      </c>
      <c r="D88" s="61"/>
      <c r="E88" s="61">
        <f>'درآمد ناشی از تغییر قیمت اوراق '!I79</f>
        <v>3885171711</v>
      </c>
      <c r="F88" s="61"/>
      <c r="G88" s="61">
        <f>'درآمد ناشی ازفروش'!I80</f>
        <v>0</v>
      </c>
      <c r="H88" s="61"/>
      <c r="I88" s="274">
        <f t="shared" si="9"/>
        <v>3885171711</v>
      </c>
      <c r="J88" s="274"/>
      <c r="K88" s="275">
        <f t="shared" si="10"/>
        <v>-7.222640999295999E-3</v>
      </c>
      <c r="L88" s="275"/>
      <c r="M88" s="61">
        <v>0</v>
      </c>
      <c r="N88" s="72"/>
      <c r="O88" s="61">
        <f>'درآمد ناشی از تغییر قیمت اوراق '!P79</f>
        <v>8009683832</v>
      </c>
      <c r="P88" s="61"/>
      <c r="Q88" s="61">
        <f>'درآمد ناشی ازفروش'!Q78</f>
        <v>316280753</v>
      </c>
      <c r="R88" s="276">
        <f t="shared" si="11"/>
        <v>8325964585</v>
      </c>
      <c r="S88" s="154"/>
      <c r="T88" s="275">
        <f>R88/درآمدها!$J$4</f>
        <v>-9.3809411819063548E-3</v>
      </c>
      <c r="U88" s="96">
        <v>59854950</v>
      </c>
      <c r="V88" s="176">
        <f t="shared" si="7"/>
        <v>59854950</v>
      </c>
      <c r="X88" s="176">
        <v>248055294</v>
      </c>
      <c r="Y88" s="176">
        <f t="shared" si="8"/>
        <v>248055294</v>
      </c>
    </row>
    <row r="89" spans="1:25" s="96" customFormat="1" ht="42.75" customHeight="1">
      <c r="A89" s="272" t="s">
        <v>123</v>
      </c>
      <c r="B89" s="273"/>
      <c r="C89" s="61">
        <v>0</v>
      </c>
      <c r="D89" s="61"/>
      <c r="E89" s="61">
        <f>'درآمد ناشی از تغییر قیمت اوراق '!I80</f>
        <v>142953679</v>
      </c>
      <c r="F89" s="61"/>
      <c r="G89" s="61">
        <f>'درآمد ناشی ازفروش'!I81</f>
        <v>0</v>
      </c>
      <c r="H89" s="61"/>
      <c r="I89" s="274">
        <f t="shared" si="9"/>
        <v>142953679</v>
      </c>
      <c r="J89" s="274"/>
      <c r="K89" s="275">
        <f t="shared" si="10"/>
        <v>-2.6575481851221568E-4</v>
      </c>
      <c r="L89" s="275"/>
      <c r="M89" s="61">
        <v>0</v>
      </c>
      <c r="N89" s="72"/>
      <c r="O89" s="61">
        <f>'درآمد ناشی از تغییر قیمت اوراق '!P80</f>
        <v>-14666860320</v>
      </c>
      <c r="P89" s="61"/>
      <c r="Q89" s="61">
        <f>'درآمد ناشی ازفروش'!Q79</f>
        <v>201875311</v>
      </c>
      <c r="R89" s="276">
        <f t="shared" si="11"/>
        <v>-14464985009</v>
      </c>
      <c r="S89" s="154"/>
      <c r="T89" s="275">
        <f>R89/درآمدها!$J$4</f>
        <v>1.6297832182838447E-2</v>
      </c>
      <c r="U89" s="96">
        <v>0</v>
      </c>
      <c r="V89" s="176">
        <f t="shared" si="7"/>
        <v>0</v>
      </c>
      <c r="X89" s="176">
        <v>387179639</v>
      </c>
      <c r="Y89" s="176">
        <f t="shared" si="8"/>
        <v>387179639</v>
      </c>
    </row>
    <row r="90" spans="1:25" s="96" customFormat="1" ht="42.75" customHeight="1">
      <c r="A90" s="272" t="s">
        <v>168</v>
      </c>
      <c r="B90" s="273"/>
      <c r="C90" s="61">
        <v>0</v>
      </c>
      <c r="D90" s="61"/>
      <c r="E90" s="61">
        <f>'درآمد ناشی از تغییر قیمت اوراق '!I81</f>
        <v>-1536619412</v>
      </c>
      <c r="F90" s="61"/>
      <c r="G90" s="61">
        <f>'درآمد ناشی ازفروش'!I82</f>
        <v>0</v>
      </c>
      <c r="H90" s="61"/>
      <c r="I90" s="274">
        <f t="shared" si="9"/>
        <v>-1536619412</v>
      </c>
      <c r="J90" s="274"/>
      <c r="K90" s="275">
        <f t="shared" si="10"/>
        <v>2.8566177227128766E-3</v>
      </c>
      <c r="L90" s="275"/>
      <c r="M90" s="61">
        <v>0</v>
      </c>
      <c r="N90" s="72"/>
      <c r="O90" s="61">
        <f>'درآمد ناشی از تغییر قیمت اوراق '!P81</f>
        <v>-3033116587</v>
      </c>
      <c r="P90" s="61"/>
      <c r="Q90" s="61">
        <f>'درآمد ناشی ازفروش'!Q80</f>
        <v>75317458</v>
      </c>
      <c r="R90" s="276">
        <f t="shared" si="11"/>
        <v>-2957799129</v>
      </c>
      <c r="S90" s="154"/>
      <c r="T90" s="275">
        <f>R90/درآمدها!$J$4</f>
        <v>3.332579591682571E-3</v>
      </c>
      <c r="U90" s="96">
        <v>0</v>
      </c>
      <c r="V90" s="176">
        <f t="shared" si="7"/>
        <v>0</v>
      </c>
      <c r="X90" s="176">
        <v>-232950675</v>
      </c>
      <c r="Y90" s="176">
        <f t="shared" si="8"/>
        <v>-232950675</v>
      </c>
    </row>
    <row r="91" spans="1:25" s="96" customFormat="1" ht="42.75" customHeight="1">
      <c r="A91" s="272" t="s">
        <v>275</v>
      </c>
      <c r="B91" s="273"/>
      <c r="C91" s="61">
        <f>'درآمد سود سهام'!M32</f>
        <v>0</v>
      </c>
      <c r="D91" s="61"/>
      <c r="E91" s="61">
        <f>'درآمد ناشی از تغییر قیمت اوراق '!I82</f>
        <v>-2239678820</v>
      </c>
      <c r="F91" s="61"/>
      <c r="G91" s="61">
        <f>'درآمد ناشی ازفروش'!I83</f>
        <v>0</v>
      </c>
      <c r="H91" s="61"/>
      <c r="I91" s="274">
        <f t="shared" si="9"/>
        <v>-2239678820</v>
      </c>
      <c r="J91" s="274"/>
      <c r="K91" s="275">
        <f t="shared" si="10"/>
        <v>4.1636244866055765E-3</v>
      </c>
      <c r="L91" s="275"/>
      <c r="M91" s="61">
        <v>0</v>
      </c>
      <c r="N91" s="72"/>
      <c r="O91" s="61">
        <f>'درآمد ناشی از تغییر قیمت اوراق '!P82</f>
        <v>-5056193726</v>
      </c>
      <c r="P91" s="61"/>
      <c r="Q91" s="61">
        <f>'درآمد ناشی ازفروش'!Q81</f>
        <v>-28664319</v>
      </c>
      <c r="R91" s="276">
        <f t="shared" si="11"/>
        <v>-5084858045</v>
      </c>
      <c r="S91" s="154"/>
      <c r="T91" s="275">
        <f>R91/درآمدها!$J$4</f>
        <v>5.72915651412038E-3</v>
      </c>
      <c r="U91" s="96">
        <v>2477274839</v>
      </c>
      <c r="V91" s="176">
        <f t="shared" si="7"/>
        <v>2477274839</v>
      </c>
      <c r="X91" s="176">
        <v>24066843</v>
      </c>
      <c r="Y91" s="176">
        <f t="shared" si="8"/>
        <v>24066843</v>
      </c>
    </row>
    <row r="92" spans="1:25" s="96" customFormat="1" ht="52.5" customHeight="1">
      <c r="A92" s="272" t="s">
        <v>171</v>
      </c>
      <c r="B92" s="273"/>
      <c r="C92" s="61">
        <v>0</v>
      </c>
      <c r="D92" s="61"/>
      <c r="E92" s="61">
        <f>'درآمد ناشی از تغییر قیمت اوراق '!I83</f>
        <v>-5265453883</v>
      </c>
      <c r="F92" s="61"/>
      <c r="G92" s="61">
        <f>'درآمد ناشی ازفروش'!I84</f>
        <v>0</v>
      </c>
      <c r="H92" s="61"/>
      <c r="I92" s="274">
        <f t="shared" si="9"/>
        <v>-5265453883</v>
      </c>
      <c r="J92" s="274"/>
      <c r="K92" s="275">
        <f t="shared" si="10"/>
        <v>9.7886234957346319E-3</v>
      </c>
      <c r="L92" s="275"/>
      <c r="M92" s="61">
        <f>'درآمد سود سهام'!S33</f>
        <v>0</v>
      </c>
      <c r="N92" s="72"/>
      <c r="O92" s="61">
        <f>'درآمد ناشی از تغییر قیمت اوراق '!P83</f>
        <v>4939848679</v>
      </c>
      <c r="P92" s="61"/>
      <c r="Q92" s="61">
        <f>'درآمد ناشی ازفروش'!Q82</f>
        <v>11505324344</v>
      </c>
      <c r="R92" s="276">
        <f t="shared" si="11"/>
        <v>16445173023</v>
      </c>
      <c r="S92" s="154"/>
      <c r="T92" s="275">
        <f>R92/درآمدها!$J$4</f>
        <v>-1.8528928303751142E-2</v>
      </c>
      <c r="U92" s="96">
        <v>414758200</v>
      </c>
      <c r="V92" s="176">
        <f t="shared" si="7"/>
        <v>414758200</v>
      </c>
      <c r="X92" s="176">
        <v>408382096</v>
      </c>
      <c r="Y92" s="176">
        <f t="shared" si="8"/>
        <v>408382096</v>
      </c>
    </row>
    <row r="93" spans="1:25" s="96" customFormat="1" ht="42.75" customHeight="1">
      <c r="A93" s="256" t="s">
        <v>138</v>
      </c>
      <c r="B93" s="277"/>
      <c r="C93" s="61">
        <f>'درآمد سود سهام'!M33</f>
        <v>0</v>
      </c>
      <c r="D93" s="61"/>
      <c r="E93" s="61">
        <f>'درآمد ناشی از تغییر قیمت اوراق '!I84</f>
        <v>-280236556</v>
      </c>
      <c r="F93" s="61"/>
      <c r="G93" s="61">
        <f>'درآمد ناشی ازفروش'!I85</f>
        <v>0</v>
      </c>
      <c r="H93" s="61"/>
      <c r="I93" s="274">
        <f t="shared" si="9"/>
        <v>-280236556</v>
      </c>
      <c r="J93" s="274"/>
      <c r="K93" s="275">
        <f t="shared" si="10"/>
        <v>5.2096746023772055E-4</v>
      </c>
      <c r="L93" s="275"/>
      <c r="M93" s="61">
        <v>0</v>
      </c>
      <c r="N93" s="72"/>
      <c r="O93" s="61">
        <f>'درآمد ناشی از تغییر قیمت اوراق '!P84</f>
        <v>1217236398</v>
      </c>
      <c r="P93" s="61"/>
      <c r="Q93" s="61">
        <f>'درآمد ناشی ازفروش'!Q83</f>
        <v>-88034183</v>
      </c>
      <c r="R93" s="276">
        <f t="shared" si="11"/>
        <v>1129202215</v>
      </c>
      <c r="S93" s="278"/>
      <c r="T93" s="275">
        <f>R93/درآمدها!$J$4</f>
        <v>-1.2722825629690538E-3</v>
      </c>
      <c r="U93" s="96">
        <v>0</v>
      </c>
      <c r="V93" s="176">
        <f t="shared" si="7"/>
        <v>0</v>
      </c>
      <c r="X93" s="176">
        <v>-738858221</v>
      </c>
      <c r="Y93" s="176">
        <f t="shared" si="8"/>
        <v>-738858221</v>
      </c>
    </row>
    <row r="94" spans="1:25" s="96" customFormat="1" ht="42.75" customHeight="1">
      <c r="A94" s="272" t="s">
        <v>283</v>
      </c>
      <c r="B94" s="273"/>
      <c r="C94" s="61">
        <f>'درآمد سود سهام'!M34</f>
        <v>0</v>
      </c>
      <c r="D94" s="61"/>
      <c r="E94" s="61">
        <f>'درآمد ناشی از تغییر قیمت اوراق '!I85</f>
        <v>-4304286996</v>
      </c>
      <c r="F94" s="61"/>
      <c r="G94" s="61">
        <f>'درآمد ناشی ازفروش'!I86</f>
        <v>0</v>
      </c>
      <c r="H94" s="61"/>
      <c r="I94" s="274">
        <f t="shared" si="9"/>
        <v>-4304286996</v>
      </c>
      <c r="J94" s="274"/>
      <c r="K94" s="275">
        <f t="shared" si="10"/>
        <v>8.0017878339911069E-3</v>
      </c>
      <c r="L94" s="275"/>
      <c r="M94" s="61">
        <f>'درآمد سود سهام'!S34</f>
        <v>1106318856</v>
      </c>
      <c r="N94" s="72"/>
      <c r="O94" s="61">
        <f>'درآمد ناشی از تغییر قیمت اوراق '!P85</f>
        <v>-2153605937</v>
      </c>
      <c r="P94" s="61"/>
      <c r="Q94" s="61">
        <f>'درآمد ناشی ازفروش'!Q84</f>
        <v>110962057</v>
      </c>
      <c r="R94" s="276">
        <f t="shared" si="11"/>
        <v>-936325024</v>
      </c>
      <c r="S94" s="154"/>
      <c r="T94" s="275">
        <f>R94/درآمدها!$J$4</f>
        <v>1.0549660507943484E-3</v>
      </c>
      <c r="U94" s="96">
        <v>48568308</v>
      </c>
      <c r="V94" s="176">
        <f t="shared" si="7"/>
        <v>-1057750548</v>
      </c>
      <c r="X94" s="176">
        <v>-213913905</v>
      </c>
      <c r="Y94" s="176">
        <f t="shared" si="8"/>
        <v>-213913905</v>
      </c>
    </row>
    <row r="95" spans="1:25" s="96" customFormat="1" ht="42.75" customHeight="1">
      <c r="A95" s="272" t="s">
        <v>284</v>
      </c>
      <c r="B95" s="273"/>
      <c r="C95" s="61">
        <v>0</v>
      </c>
      <c r="D95" s="61"/>
      <c r="E95" s="61">
        <f>'درآمد ناشی از تغییر قیمت اوراق '!I86</f>
        <v>0</v>
      </c>
      <c r="F95" s="61"/>
      <c r="G95" s="61">
        <f>'درآمد ناشی ازفروش'!I87</f>
        <v>0</v>
      </c>
      <c r="H95" s="61"/>
      <c r="I95" s="274">
        <f t="shared" si="9"/>
        <v>0</v>
      </c>
      <c r="J95" s="274"/>
      <c r="K95" s="275">
        <f t="shared" si="10"/>
        <v>0</v>
      </c>
      <c r="L95" s="275"/>
      <c r="M95" s="61">
        <v>0</v>
      </c>
      <c r="N95" s="72"/>
      <c r="O95" s="61">
        <f>'درآمد ناشی از تغییر قیمت اوراق '!P86</f>
        <v>-84904878</v>
      </c>
      <c r="P95" s="61"/>
      <c r="Q95" s="61">
        <f>'درآمد ناشی ازفروش'!Q85</f>
        <v>-1110719</v>
      </c>
      <c r="R95" s="276">
        <f t="shared" si="11"/>
        <v>-86015597</v>
      </c>
      <c r="S95" s="154"/>
      <c r="T95" s="275">
        <f>R95/درآمدها!$J$4</f>
        <v>9.6914567428893369E-5</v>
      </c>
      <c r="U95" s="96">
        <v>0</v>
      </c>
      <c r="V95" s="176">
        <f t="shared" si="7"/>
        <v>0</v>
      </c>
      <c r="X95" s="176">
        <v>747022429</v>
      </c>
      <c r="Y95" s="176">
        <f t="shared" si="8"/>
        <v>747022429</v>
      </c>
    </row>
    <row r="96" spans="1:25" s="96" customFormat="1" ht="42.75" customHeight="1">
      <c r="A96" s="256" t="s">
        <v>159</v>
      </c>
      <c r="B96" s="277"/>
      <c r="C96" s="61">
        <f>'درآمد سود سهام'!M35</f>
        <v>0</v>
      </c>
      <c r="D96" s="61"/>
      <c r="E96" s="61">
        <f>'درآمد ناشی از تغییر قیمت اوراق '!I87</f>
        <v>-32041053</v>
      </c>
      <c r="F96" s="61"/>
      <c r="G96" s="61">
        <v>0</v>
      </c>
      <c r="H96" s="61"/>
      <c r="I96" s="274">
        <f t="shared" si="9"/>
        <v>-32041053</v>
      </c>
      <c r="J96" s="274"/>
      <c r="K96" s="275">
        <f t="shared" si="10"/>
        <v>5.9565198213298757E-5</v>
      </c>
      <c r="L96" s="275"/>
      <c r="M96" s="61">
        <f>'درآمد سود سهام'!S35</f>
        <v>314077845</v>
      </c>
      <c r="N96" s="72"/>
      <c r="O96" s="61">
        <f>'درآمد ناشی از تغییر قیمت اوراق '!P87</f>
        <v>-403412083</v>
      </c>
      <c r="P96" s="61"/>
      <c r="Q96" s="61">
        <f>'درآمد ناشی ازفروش'!Q86</f>
        <v>-3006544</v>
      </c>
      <c r="R96" s="276">
        <f t="shared" si="11"/>
        <v>-92340782</v>
      </c>
      <c r="S96" s="279"/>
      <c r="T96" s="275">
        <f>R96/درآمدها!$J$4</f>
        <v>1.0404121177669374E-4</v>
      </c>
      <c r="U96" s="96">
        <v>332986200</v>
      </c>
      <c r="V96" s="176">
        <f t="shared" si="7"/>
        <v>18908355</v>
      </c>
      <c r="X96" s="176">
        <v>13103662</v>
      </c>
      <c r="Y96" s="176">
        <f t="shared" si="8"/>
        <v>13103662</v>
      </c>
    </row>
    <row r="97" spans="1:25" s="96" customFormat="1" ht="42.75" customHeight="1">
      <c r="A97" s="272" t="s">
        <v>303</v>
      </c>
      <c r="B97" s="273"/>
      <c r="C97" s="61">
        <v>0</v>
      </c>
      <c r="D97" s="61"/>
      <c r="E97" s="61">
        <f>'درآمد ناشی از تغییر قیمت اوراق '!I88</f>
        <v>-3181418260</v>
      </c>
      <c r="F97" s="61"/>
      <c r="G97" s="61">
        <f>'درآمد ناشی ازفروش'!I88</f>
        <v>0</v>
      </c>
      <c r="H97" s="61"/>
      <c r="I97" s="274">
        <f t="shared" si="9"/>
        <v>-3181418260</v>
      </c>
      <c r="J97" s="274"/>
      <c r="K97" s="275">
        <f t="shared" si="10"/>
        <v>5.914343990389705E-3</v>
      </c>
      <c r="L97" s="275"/>
      <c r="M97" s="61">
        <v>0</v>
      </c>
      <c r="N97" s="72"/>
      <c r="O97" s="61">
        <f>'درآمد ناشی از تغییر قیمت اوراق '!P88</f>
        <v>117124073</v>
      </c>
      <c r="P97" s="61"/>
      <c r="Q97" s="61">
        <f>'درآمد ناشی ازفروش'!Q87</f>
        <v>1731671910</v>
      </c>
      <c r="R97" s="276">
        <f t="shared" si="11"/>
        <v>1848795983</v>
      </c>
      <c r="S97" s="154"/>
      <c r="T97" s="275">
        <f>R97/درآمدها!$J$4</f>
        <v>-2.0830555062789449E-3</v>
      </c>
      <c r="U97" s="96">
        <v>920346050</v>
      </c>
      <c r="V97" s="176">
        <f t="shared" si="7"/>
        <v>920346050</v>
      </c>
      <c r="X97" s="176">
        <v>122682216</v>
      </c>
      <c r="Y97" s="176">
        <f t="shared" si="8"/>
        <v>122682216</v>
      </c>
    </row>
    <row r="98" spans="1:25" s="96" customFormat="1" ht="42.75" customHeight="1">
      <c r="A98" s="272" t="s">
        <v>256</v>
      </c>
      <c r="B98" s="273"/>
      <c r="C98" s="61">
        <f>'درآمد سود سهام'!M36</f>
        <v>0</v>
      </c>
      <c r="D98" s="61"/>
      <c r="E98" s="61">
        <f>'درآمد ناشی از تغییر قیمت اوراق '!I89</f>
        <v>5291798967</v>
      </c>
      <c r="F98" s="61"/>
      <c r="G98" s="61">
        <f>'درآمد ناشی ازفروش'!I89</f>
        <v>0</v>
      </c>
      <c r="H98" s="61"/>
      <c r="I98" s="274">
        <f t="shared" si="9"/>
        <v>5291798967</v>
      </c>
      <c r="J98" s="274"/>
      <c r="K98" s="275">
        <f t="shared" si="10"/>
        <v>-9.8375997310164737E-3</v>
      </c>
      <c r="L98" s="275"/>
      <c r="M98" s="61">
        <f>'درآمد سود سهام'!S36</f>
        <v>916135740</v>
      </c>
      <c r="N98" s="72"/>
      <c r="O98" s="61">
        <f>'درآمد ناشی از تغییر قیمت اوراق '!P89</f>
        <v>5291798967</v>
      </c>
      <c r="P98" s="61"/>
      <c r="Q98" s="61">
        <f>'درآمد ناشی ازفروش'!Q88</f>
        <v>-2290085933</v>
      </c>
      <c r="R98" s="276">
        <f t="shared" si="11"/>
        <v>3917848774</v>
      </c>
      <c r="S98" s="154"/>
      <c r="T98" s="275">
        <f>R98/درآمدها!$J$4</f>
        <v>-4.4142763920365542E-3</v>
      </c>
      <c r="U98" s="96">
        <v>8442697698</v>
      </c>
      <c r="V98" s="176">
        <f t="shared" si="7"/>
        <v>7526561958</v>
      </c>
      <c r="X98" s="176">
        <v>109234837</v>
      </c>
      <c r="Y98" s="176">
        <f t="shared" si="8"/>
        <v>109234837</v>
      </c>
    </row>
    <row r="99" spans="1:25" s="96" customFormat="1" ht="42.75" customHeight="1">
      <c r="A99" s="272" t="s">
        <v>304</v>
      </c>
      <c r="B99" s="273"/>
      <c r="C99" s="61">
        <v>0</v>
      </c>
      <c r="D99" s="61"/>
      <c r="E99" s="61">
        <f>'درآمد ناشی از تغییر قیمت اوراق '!I90</f>
        <v>2235810778</v>
      </c>
      <c r="F99" s="61"/>
      <c r="G99" s="61">
        <v>0</v>
      </c>
      <c r="H99" s="61"/>
      <c r="I99" s="274">
        <f t="shared" si="9"/>
        <v>2235810778</v>
      </c>
      <c r="J99" s="274"/>
      <c r="K99" s="275">
        <f t="shared" si="10"/>
        <v>-4.1564336902098599E-3</v>
      </c>
      <c r="L99" s="275"/>
      <c r="M99" s="61">
        <v>0</v>
      </c>
      <c r="N99" s="72"/>
      <c r="O99" s="61">
        <v>0</v>
      </c>
      <c r="P99" s="61"/>
      <c r="Q99" s="61">
        <v>0</v>
      </c>
      <c r="R99" s="276">
        <f t="shared" si="11"/>
        <v>0</v>
      </c>
      <c r="S99" s="154"/>
      <c r="T99" s="275">
        <f>R99/درآمدها!$J$4</f>
        <v>0</v>
      </c>
      <c r="U99" s="96">
        <v>3098744000</v>
      </c>
      <c r="V99" s="176">
        <f t="shared" si="7"/>
        <v>3098744000</v>
      </c>
      <c r="X99" s="176">
        <v>2734647493</v>
      </c>
      <c r="Y99" s="176">
        <f t="shared" si="8"/>
        <v>2734647493</v>
      </c>
    </row>
    <row r="100" spans="1:25" s="96" customFormat="1" ht="42.75" customHeight="1">
      <c r="A100" s="272" t="s">
        <v>130</v>
      </c>
      <c r="B100" s="273"/>
      <c r="C100" s="61">
        <f>'درآمد سود سهام'!M37</f>
        <v>0</v>
      </c>
      <c r="D100" s="61"/>
      <c r="E100" s="61">
        <f>'درآمد ناشی از تغییر قیمت اوراق '!I91</f>
        <v>34672629</v>
      </c>
      <c r="F100" s="61"/>
      <c r="G100" s="61">
        <f>'درآمد ناشی ازفروش'!I91</f>
        <v>0</v>
      </c>
      <c r="H100" s="61"/>
      <c r="I100" s="274">
        <f t="shared" si="9"/>
        <v>34672629</v>
      </c>
      <c r="J100" s="274"/>
      <c r="K100" s="275">
        <f t="shared" si="10"/>
        <v>-6.4457370329282576E-5</v>
      </c>
      <c r="L100" s="275"/>
      <c r="M100" s="61">
        <f>'درآمد سود سهام'!S37</f>
        <v>137593552</v>
      </c>
      <c r="N100" s="72"/>
      <c r="O100" s="61">
        <f>'درآمد ناشی از تغییر قیمت اوراق '!P91</f>
        <v>-279069608</v>
      </c>
      <c r="P100" s="61"/>
      <c r="Q100" s="61">
        <f>'درآمد ناشی ازفروش'!Q89</f>
        <v>-43479254</v>
      </c>
      <c r="R100" s="276">
        <f t="shared" si="11"/>
        <v>-184955310</v>
      </c>
      <c r="S100" s="154"/>
      <c r="T100" s="275">
        <f>R100/درآمدها!$J$4</f>
        <v>2.0839085569942481E-4</v>
      </c>
      <c r="U100" s="96">
        <v>658753000</v>
      </c>
      <c r="V100" s="176">
        <f t="shared" si="7"/>
        <v>521159448</v>
      </c>
      <c r="X100" s="176">
        <v>-271084583</v>
      </c>
      <c r="Y100" s="176">
        <f t="shared" si="8"/>
        <v>-271084583</v>
      </c>
    </row>
    <row r="101" spans="1:25" s="96" customFormat="1" ht="42.75" customHeight="1">
      <c r="A101" s="272" t="s">
        <v>230</v>
      </c>
      <c r="B101" s="273"/>
      <c r="C101" s="61">
        <v>0</v>
      </c>
      <c r="D101" s="61"/>
      <c r="E101" s="61">
        <f>'درآمد ناشی از تغییر قیمت اوراق '!I92</f>
        <v>-3708346579</v>
      </c>
      <c r="F101" s="61"/>
      <c r="G101" s="61">
        <f>'درآمد ناشی ازفروش'!I90</f>
        <v>1152397229</v>
      </c>
      <c r="H101" s="61"/>
      <c r="I101" s="274">
        <f t="shared" si="9"/>
        <v>-2555949350</v>
      </c>
      <c r="J101" s="274"/>
      <c r="K101" s="275">
        <f t="shared" si="10"/>
        <v>4.7515800949457596E-3</v>
      </c>
      <c r="L101" s="275"/>
      <c r="M101" s="61">
        <v>0</v>
      </c>
      <c r="N101" s="72"/>
      <c r="O101" s="61">
        <f>'درآمد ناشی از تغییر قیمت اوراق '!P92</f>
        <v>15048870829</v>
      </c>
      <c r="P101" s="61"/>
      <c r="Q101" s="61">
        <f>'درآمد ناشی ازفروش'!Q90</f>
        <v>1640054310</v>
      </c>
      <c r="R101" s="276">
        <f t="shared" si="11"/>
        <v>16688925139</v>
      </c>
      <c r="S101" s="154"/>
      <c r="T101" s="275">
        <f>R101/درآمدها!$J$4</f>
        <v>-1.8803566063714808E-2</v>
      </c>
      <c r="U101" s="96">
        <v>50327850</v>
      </c>
      <c r="V101" s="176">
        <f t="shared" si="7"/>
        <v>50327850</v>
      </c>
      <c r="X101" s="176">
        <v>95329459</v>
      </c>
      <c r="Y101" s="176">
        <f t="shared" si="8"/>
        <v>-1057067770</v>
      </c>
    </row>
    <row r="102" spans="1:25" s="96" customFormat="1" ht="42.75" customHeight="1">
      <c r="A102" s="272" t="s">
        <v>227</v>
      </c>
      <c r="B102" s="273"/>
      <c r="C102" s="61">
        <f>'درآمد سود سهام'!M38</f>
        <v>0</v>
      </c>
      <c r="D102" s="61"/>
      <c r="E102" s="61">
        <f>'درآمد ناشی از تغییر قیمت اوراق '!I93</f>
        <v>2308966302</v>
      </c>
      <c r="F102" s="61"/>
      <c r="G102" s="61">
        <f>'درآمد ناشی ازفروش'!I93</f>
        <v>0</v>
      </c>
      <c r="H102" s="61"/>
      <c r="I102" s="274">
        <f t="shared" si="9"/>
        <v>2308966302</v>
      </c>
      <c r="J102" s="274"/>
      <c r="K102" s="275">
        <f t="shared" si="10"/>
        <v>-4.2924318200920995E-3</v>
      </c>
      <c r="L102" s="275"/>
      <c r="M102" s="61">
        <f>'درآمد سود سهام'!S38</f>
        <v>1913658673</v>
      </c>
      <c r="N102" s="72"/>
      <c r="O102" s="61">
        <f>'درآمد ناشی از تغییر قیمت اوراق '!P93</f>
        <v>-1084560351</v>
      </c>
      <c r="P102" s="61"/>
      <c r="Q102" s="61">
        <f>'درآمد ناشی ازفروش'!Q91</f>
        <v>-473276832</v>
      </c>
      <c r="R102" s="276">
        <f t="shared" si="11"/>
        <v>355821490</v>
      </c>
      <c r="S102" s="154"/>
      <c r="T102" s="275">
        <f>R102/درآمدها!$J$4</f>
        <v>-4.0090735852538824E-4</v>
      </c>
      <c r="U102" s="96">
        <v>0</v>
      </c>
      <c r="V102" s="176">
        <f t="shared" si="7"/>
        <v>-1913658673</v>
      </c>
      <c r="X102" s="176">
        <v>-101086895</v>
      </c>
      <c r="Y102" s="176">
        <f t="shared" si="8"/>
        <v>-101086895</v>
      </c>
    </row>
    <row r="103" spans="1:25" s="96" customFormat="1" ht="42.75" customHeight="1">
      <c r="A103" s="272" t="s">
        <v>305</v>
      </c>
      <c r="B103" s="273"/>
      <c r="C103" s="61">
        <v>0</v>
      </c>
      <c r="D103" s="61"/>
      <c r="E103" s="61">
        <f>'درآمد ناشی از تغییر قیمت اوراق '!I94</f>
        <v>-5715440949</v>
      </c>
      <c r="F103" s="61"/>
      <c r="G103" s="61">
        <f>'درآمد ناشی ازفروش'!I94</f>
        <v>0</v>
      </c>
      <c r="H103" s="61"/>
      <c r="I103" s="274">
        <f t="shared" si="9"/>
        <v>-5715440949</v>
      </c>
      <c r="J103" s="274"/>
      <c r="K103" s="275">
        <f t="shared" si="10"/>
        <v>1.0625161819856212E-2</v>
      </c>
      <c r="L103" s="275"/>
      <c r="M103" s="61">
        <v>0</v>
      </c>
      <c r="N103" s="72"/>
      <c r="O103" s="61">
        <f>'درآمد ناشی از تغییر قیمت اوراق '!P94</f>
        <v>-5553273769</v>
      </c>
      <c r="P103" s="61"/>
      <c r="Q103" s="61">
        <f>'درآمد ناشی ازفروش'!Q92</f>
        <v>-17939091</v>
      </c>
      <c r="R103" s="276">
        <f t="shared" si="11"/>
        <v>-5571212860</v>
      </c>
      <c r="S103" s="154"/>
      <c r="T103" s="275">
        <f>R103/درآمدها!$J$4</f>
        <v>6.2771369752998157E-3</v>
      </c>
      <c r="U103" s="96">
        <v>1713622300</v>
      </c>
      <c r="V103" s="176">
        <f t="shared" si="7"/>
        <v>1713622300</v>
      </c>
      <c r="X103" s="176">
        <v>6580205235</v>
      </c>
      <c r="Y103" s="176">
        <f t="shared" si="8"/>
        <v>6580205235</v>
      </c>
    </row>
    <row r="104" spans="1:25" s="96" customFormat="1" ht="42.75" customHeight="1">
      <c r="A104" s="272" t="s">
        <v>285</v>
      </c>
      <c r="B104" s="273"/>
      <c r="C104" s="61">
        <v>0</v>
      </c>
      <c r="D104" s="61"/>
      <c r="E104" s="61">
        <f>'درآمد ناشی از تغییر قیمت اوراق '!I95</f>
        <v>0</v>
      </c>
      <c r="F104" s="61"/>
      <c r="G104" s="61">
        <f>'درآمد ناشی ازفروش'!I95</f>
        <v>0</v>
      </c>
      <c r="H104" s="61"/>
      <c r="I104" s="274">
        <f t="shared" si="9"/>
        <v>0</v>
      </c>
      <c r="J104" s="274"/>
      <c r="K104" s="275">
        <f t="shared" si="10"/>
        <v>0</v>
      </c>
      <c r="L104" s="275"/>
      <c r="M104" s="61">
        <v>0</v>
      </c>
      <c r="N104" s="72"/>
      <c r="O104" s="61">
        <f>'درآمد ناشی از تغییر قیمت اوراق '!P95</f>
        <v>-14755028169</v>
      </c>
      <c r="P104" s="61"/>
      <c r="Q104" s="61">
        <f>'درآمد ناشی ازفروش'!Q93</f>
        <v>-596621249</v>
      </c>
      <c r="R104" s="276">
        <f t="shared" si="11"/>
        <v>-15351649418</v>
      </c>
      <c r="S104" s="154"/>
      <c r="T104" s="275">
        <f>R104/درآمدها!$J$4</f>
        <v>1.7296845160134071E-2</v>
      </c>
      <c r="V104" s="176"/>
      <c r="X104" s="176"/>
      <c r="Y104" s="176"/>
    </row>
    <row r="105" spans="1:25" s="96" customFormat="1" ht="42.75" customHeight="1">
      <c r="A105" s="272" t="s">
        <v>236</v>
      </c>
      <c r="B105" s="273"/>
      <c r="C105" s="61">
        <v>0</v>
      </c>
      <c r="D105" s="61"/>
      <c r="E105" s="61">
        <f>'درآمد ناشی از تغییر قیمت اوراق '!I96</f>
        <v>-5210573660</v>
      </c>
      <c r="F105" s="61"/>
      <c r="G105" s="61">
        <f>'درآمد ناشی ازفروش'!I96</f>
        <v>0</v>
      </c>
      <c r="H105" s="61"/>
      <c r="I105" s="274">
        <f t="shared" si="9"/>
        <v>-5210573660</v>
      </c>
      <c r="J105" s="274"/>
      <c r="K105" s="275">
        <f t="shared" si="10"/>
        <v>9.6865996527296886E-3</v>
      </c>
      <c r="L105" s="275"/>
      <c r="M105" s="61">
        <v>0</v>
      </c>
      <c r="N105" s="72"/>
      <c r="O105" s="61">
        <f>'درآمد ناشی از تغییر قیمت اوراق '!P96</f>
        <v>-7031383120</v>
      </c>
      <c r="P105" s="61"/>
      <c r="Q105" s="61">
        <f>'درآمد ناشی ازفروش'!Q94</f>
        <v>-447981198</v>
      </c>
      <c r="R105" s="276">
        <f t="shared" si="11"/>
        <v>-7479364318</v>
      </c>
      <c r="S105" s="154"/>
      <c r="T105" s="275">
        <f>R105/درآمدها!$J$4</f>
        <v>8.4270688433641869E-3</v>
      </c>
      <c r="U105" s="96">
        <v>4822394400</v>
      </c>
      <c r="V105" s="176">
        <f>U105-M105</f>
        <v>4822394400</v>
      </c>
      <c r="X105" s="176">
        <v>562151979</v>
      </c>
      <c r="Y105" s="176">
        <f>X105-G105</f>
        <v>562151979</v>
      </c>
    </row>
    <row r="106" spans="1:25" s="96" customFormat="1" ht="42.75" customHeight="1">
      <c r="A106" s="272" t="s">
        <v>172</v>
      </c>
      <c r="B106" s="273"/>
      <c r="C106" s="61">
        <f>'درآمد سود سهام'!M39</f>
        <v>0</v>
      </c>
      <c r="D106" s="61"/>
      <c r="E106" s="61">
        <f>'درآمد ناشی از تغییر قیمت اوراق '!I97</f>
        <v>-338825048</v>
      </c>
      <c r="F106" s="61"/>
      <c r="G106" s="61">
        <f>'درآمد ناشی ازفروش'!I97</f>
        <v>0</v>
      </c>
      <c r="H106" s="61"/>
      <c r="I106" s="274">
        <f t="shared" si="9"/>
        <v>-338825048</v>
      </c>
      <c r="J106" s="274"/>
      <c r="K106" s="275">
        <f t="shared" si="10"/>
        <v>6.2988507723982928E-4</v>
      </c>
      <c r="L106" s="275"/>
      <c r="M106" s="61">
        <f>'درآمد سود سهام'!S39</f>
        <v>332637216</v>
      </c>
      <c r="N106" s="72"/>
      <c r="O106" s="61">
        <f>'درآمد ناشی از تغییر قیمت اوراق '!P97</f>
        <v>-18189786802</v>
      </c>
      <c r="P106" s="61"/>
      <c r="Q106" s="61">
        <f>'درآمد ناشی ازفروش'!Q95</f>
        <v>-6641170216</v>
      </c>
      <c r="R106" s="276">
        <f t="shared" si="11"/>
        <v>-24498319802</v>
      </c>
      <c r="S106" s="154"/>
      <c r="T106" s="275">
        <f>R106/درآمدها!$J$4</f>
        <v>2.7602483144371161E-2</v>
      </c>
      <c r="U106" s="96">
        <v>0</v>
      </c>
      <c r="V106" s="176">
        <f>U106-M106</f>
        <v>-332637216</v>
      </c>
      <c r="X106" s="176">
        <v>17825623479</v>
      </c>
      <c r="Y106" s="176">
        <f>X106-G106</f>
        <v>17825623479</v>
      </c>
    </row>
    <row r="107" spans="1:25" s="96" customFormat="1" ht="42.75" customHeight="1">
      <c r="A107" s="272" t="s">
        <v>257</v>
      </c>
      <c r="B107" s="273"/>
      <c r="C107" s="61">
        <f>'درآمد سود سهام'!M40</f>
        <v>0</v>
      </c>
      <c r="D107" s="61"/>
      <c r="E107" s="61">
        <f>'درآمد ناشی از تغییر قیمت اوراق '!I98</f>
        <v>-1326246258</v>
      </c>
      <c r="F107" s="61"/>
      <c r="G107" s="61">
        <f>'درآمد ناشی ازفروش'!I98</f>
        <v>0</v>
      </c>
      <c r="H107" s="61"/>
      <c r="I107" s="274">
        <f t="shared" si="9"/>
        <v>-1326246258</v>
      </c>
      <c r="J107" s="274"/>
      <c r="K107" s="275">
        <f t="shared" si="10"/>
        <v>2.4655282470715228E-3</v>
      </c>
      <c r="L107" s="275"/>
      <c r="M107" s="61">
        <f>'درآمد سود سهام'!S40</f>
        <v>127550390</v>
      </c>
      <c r="N107" s="72"/>
      <c r="O107" s="61">
        <f>'درآمد ناشی از تغییر قیمت اوراق '!P98</f>
        <v>-6887439499</v>
      </c>
      <c r="P107" s="61"/>
      <c r="Q107" s="61">
        <f>'درآمد ناشی ازفروش'!Q96</f>
        <v>-133695377</v>
      </c>
      <c r="R107" s="276">
        <f t="shared" si="11"/>
        <v>-6893584486</v>
      </c>
      <c r="S107" s="154"/>
      <c r="T107" s="275">
        <f>R107/درآمدها!$J$4</f>
        <v>7.7670652974160051E-3</v>
      </c>
      <c r="U107" s="96">
        <v>137104850</v>
      </c>
      <c r="V107" s="176">
        <f>U107-M107</f>
        <v>9554460</v>
      </c>
      <c r="X107" s="176">
        <v>127246160</v>
      </c>
      <c r="Y107" s="176">
        <f>X107-G107</f>
        <v>127246160</v>
      </c>
    </row>
    <row r="108" spans="1:25" s="96" customFormat="1" ht="42.75" customHeight="1">
      <c r="A108" s="272" t="s">
        <v>266</v>
      </c>
      <c r="B108" s="273"/>
      <c r="C108" s="61">
        <v>0</v>
      </c>
      <c r="D108" s="61"/>
      <c r="E108" s="61">
        <f>'درآمد ناشی از تغییر قیمت اوراق '!I99</f>
        <v>-2007988382</v>
      </c>
      <c r="F108" s="61"/>
      <c r="G108" s="61">
        <v>0</v>
      </c>
      <c r="H108" s="61"/>
      <c r="I108" s="274">
        <f t="shared" si="9"/>
        <v>-2007988382</v>
      </c>
      <c r="J108" s="274"/>
      <c r="K108" s="275">
        <f t="shared" si="10"/>
        <v>3.7329055940774187E-3</v>
      </c>
      <c r="L108" s="275"/>
      <c r="M108" s="61">
        <f>'درآمد سود سهام'!S41</f>
        <v>409814636</v>
      </c>
      <c r="N108" s="72"/>
      <c r="O108" s="61">
        <f>'درآمد ناشی از تغییر قیمت اوراق '!P99</f>
        <v>-8355735222</v>
      </c>
      <c r="P108" s="61"/>
      <c r="Q108" s="61">
        <f>'درآمد ناشی ازفروش'!Q97</f>
        <v>-145776709</v>
      </c>
      <c r="R108" s="276">
        <f t="shared" si="11"/>
        <v>-8091697295</v>
      </c>
      <c r="S108" s="154"/>
      <c r="T108" s="275">
        <f>R108/درآمدها!$J$4</f>
        <v>9.116990062982085E-3</v>
      </c>
      <c r="V108" s="176"/>
      <c r="X108" s="176"/>
      <c r="Y108" s="176"/>
    </row>
    <row r="109" spans="1:25" s="96" customFormat="1" ht="42.6" customHeight="1">
      <c r="A109" s="272" t="s">
        <v>112</v>
      </c>
      <c r="B109" s="273"/>
      <c r="C109" s="61">
        <f>'درآمد سود سهام'!M41</f>
        <v>0</v>
      </c>
      <c r="D109" s="61"/>
      <c r="E109" s="61">
        <f>'درآمد ناشی از تغییر قیمت اوراق '!I100</f>
        <v>-1109390507</v>
      </c>
      <c r="F109" s="61"/>
      <c r="G109" s="61">
        <f>'درآمد ناشی ازفروش'!I99</f>
        <v>0</v>
      </c>
      <c r="H109" s="61"/>
      <c r="I109" s="274">
        <f t="shared" si="9"/>
        <v>-1109390507</v>
      </c>
      <c r="J109" s="274"/>
      <c r="K109" s="275">
        <f t="shared" si="10"/>
        <v>2.0623874454253109E-3</v>
      </c>
      <c r="L109" s="275"/>
      <c r="M109" s="61">
        <v>0</v>
      </c>
      <c r="N109" s="72"/>
      <c r="O109" s="61">
        <f>'درآمد ناشی از تغییر قیمت اوراق '!P100</f>
        <v>4611011245</v>
      </c>
      <c r="P109" s="61"/>
      <c r="Q109" s="61">
        <f>'درآمد ناشی ازفروش'!Q98</f>
        <v>53860603</v>
      </c>
      <c r="R109" s="276">
        <f t="shared" si="11"/>
        <v>4664871848</v>
      </c>
      <c r="S109" s="154"/>
      <c r="T109" s="275">
        <f>R109/درآمدها!$J$4</f>
        <v>-5.255954187705544E-3</v>
      </c>
      <c r="U109" s="96">
        <v>0</v>
      </c>
      <c r="V109" s="176">
        <f t="shared" ref="V109:V119" si="12">U109-M109</f>
        <v>0</v>
      </c>
      <c r="X109" s="176">
        <v>0</v>
      </c>
      <c r="Y109" s="176">
        <f t="shared" ref="Y109:Y119" si="13">X109-G109</f>
        <v>0</v>
      </c>
    </row>
    <row r="110" spans="1:25" s="96" customFormat="1" ht="42.75" customHeight="1">
      <c r="A110" s="272" t="s">
        <v>355</v>
      </c>
      <c r="B110" s="273"/>
      <c r="C110" s="61">
        <v>0</v>
      </c>
      <c r="D110" s="61"/>
      <c r="E110" s="61">
        <f>'درآمد ناشی از تغییر قیمت اوراق '!I101</f>
        <v>-248749802</v>
      </c>
      <c r="F110" s="61"/>
      <c r="G110" s="61">
        <v>0</v>
      </c>
      <c r="H110" s="61"/>
      <c r="I110" s="274">
        <f t="shared" si="9"/>
        <v>-248749802</v>
      </c>
      <c r="J110" s="274"/>
      <c r="K110" s="275">
        <f t="shared" si="10"/>
        <v>4.6243271910098642E-4</v>
      </c>
      <c r="L110" s="275"/>
      <c r="M110" s="61">
        <v>0</v>
      </c>
      <c r="N110" s="72"/>
      <c r="O110" s="61">
        <f>'درآمد ناشی از تغییر قیمت اوراق '!P101</f>
        <v>540623331</v>
      </c>
      <c r="P110" s="61"/>
      <c r="Q110" s="61">
        <v>0</v>
      </c>
      <c r="R110" s="276">
        <f t="shared" si="11"/>
        <v>540623331</v>
      </c>
      <c r="S110" s="154"/>
      <c r="T110" s="275">
        <f>R110/درآمدها!$J$4</f>
        <v>-6.0912529928534289E-4</v>
      </c>
      <c r="U110" s="96">
        <v>0</v>
      </c>
      <c r="V110" s="176">
        <f t="shared" si="12"/>
        <v>0</v>
      </c>
      <c r="X110" s="176">
        <v>303931334</v>
      </c>
      <c r="Y110" s="176">
        <f t="shared" si="13"/>
        <v>303931334</v>
      </c>
    </row>
    <row r="111" spans="1:25" s="96" customFormat="1" ht="42.6" customHeight="1">
      <c r="A111" s="272" t="s">
        <v>90</v>
      </c>
      <c r="B111" s="273"/>
      <c r="C111" s="61">
        <f>'درآمد سود سهام'!M42</f>
        <v>0</v>
      </c>
      <c r="D111" s="61"/>
      <c r="E111" s="61">
        <f>'درآمد ناشی از تغییر قیمت اوراق '!I102</f>
        <v>-6072559552</v>
      </c>
      <c r="F111" s="61"/>
      <c r="G111" s="61">
        <f>'درآمد ناشی ازفروش'!I101</f>
        <v>0</v>
      </c>
      <c r="H111" s="61"/>
      <c r="I111" s="274">
        <f t="shared" si="9"/>
        <v>-6072559552</v>
      </c>
      <c r="J111" s="274"/>
      <c r="K111" s="275">
        <f t="shared" si="10"/>
        <v>1.1289055118661072E-2</v>
      </c>
      <c r="L111" s="275"/>
      <c r="M111" s="61">
        <f>'درآمد سود سهام'!S42</f>
        <v>2408312550</v>
      </c>
      <c r="N111" s="72"/>
      <c r="O111" s="61">
        <f>'درآمد ناشی از تغییر قیمت اوراق '!P102</f>
        <v>-22458549861</v>
      </c>
      <c r="P111" s="61"/>
      <c r="Q111" s="61">
        <f>'درآمد ناشی ازفروش'!Q99</f>
        <v>-1550731373</v>
      </c>
      <c r="R111" s="276">
        <f t="shared" si="11"/>
        <v>-21600968684</v>
      </c>
      <c r="S111" s="154"/>
      <c r="T111" s="275">
        <f>R111/درآمدها!$J$4</f>
        <v>2.4338010884873962E-2</v>
      </c>
      <c r="U111" s="96">
        <v>0</v>
      </c>
      <c r="V111" s="176">
        <f t="shared" si="12"/>
        <v>-2408312550</v>
      </c>
      <c r="X111" s="176">
        <v>0</v>
      </c>
      <c r="Y111" s="176">
        <f t="shared" si="13"/>
        <v>0</v>
      </c>
    </row>
    <row r="112" spans="1:25" s="96" customFormat="1" ht="42.75" customHeight="1">
      <c r="A112" s="272" t="s">
        <v>202</v>
      </c>
      <c r="B112" s="273"/>
      <c r="C112" s="61">
        <v>0</v>
      </c>
      <c r="D112" s="61"/>
      <c r="E112" s="61">
        <f>'درآمد ناشی از تغییر قیمت اوراق '!I103</f>
        <v>-12734731116</v>
      </c>
      <c r="F112" s="61"/>
      <c r="G112" s="61">
        <f>'درآمد ناشی ازفروش'!I100</f>
        <v>3856041975</v>
      </c>
      <c r="H112" s="61"/>
      <c r="I112" s="274">
        <f t="shared" si="9"/>
        <v>-8878689141</v>
      </c>
      <c r="J112" s="274"/>
      <c r="K112" s="275">
        <f t="shared" si="10"/>
        <v>1.6505727154408074E-2</v>
      </c>
      <c r="L112" s="275"/>
      <c r="M112" s="61">
        <v>0</v>
      </c>
      <c r="N112" s="72"/>
      <c r="O112" s="61">
        <f>'درآمد ناشی از تغییر قیمت اوراق '!P103</f>
        <v>9243350648</v>
      </c>
      <c r="P112" s="61"/>
      <c r="Q112" s="61">
        <f>'درآمد ناشی ازفروش'!Q100</f>
        <v>5726946361</v>
      </c>
      <c r="R112" s="276">
        <f t="shared" si="11"/>
        <v>14970297009</v>
      </c>
      <c r="S112" s="154"/>
      <c r="T112" s="275">
        <f>R112/درآمدها!$J$4</f>
        <v>-1.6867171879412651E-2</v>
      </c>
      <c r="U112" s="96">
        <v>2247281050</v>
      </c>
      <c r="V112" s="176">
        <f t="shared" si="12"/>
        <v>2247281050</v>
      </c>
      <c r="X112" s="176">
        <v>594695528</v>
      </c>
      <c r="Y112" s="176">
        <f t="shared" si="13"/>
        <v>-3261346447</v>
      </c>
    </row>
    <row r="113" spans="1:25" s="96" customFormat="1" ht="42.75" customHeight="1">
      <c r="A113" s="272" t="s">
        <v>137</v>
      </c>
      <c r="B113" s="273"/>
      <c r="C113" s="61">
        <v>0</v>
      </c>
      <c r="D113" s="61"/>
      <c r="E113" s="61">
        <f>'درآمد ناشی از تغییر قیمت اوراق '!I104</f>
        <v>-6833001811</v>
      </c>
      <c r="F113" s="61"/>
      <c r="G113" s="61">
        <f>'درآمد ناشی ازفروش'!I103</f>
        <v>0</v>
      </c>
      <c r="H113" s="61"/>
      <c r="I113" s="274">
        <f t="shared" si="9"/>
        <v>-6833001811</v>
      </c>
      <c r="J113" s="274"/>
      <c r="K113" s="275">
        <f t="shared" si="10"/>
        <v>1.2702738179798409E-2</v>
      </c>
      <c r="L113" s="275"/>
      <c r="M113" s="61">
        <v>0</v>
      </c>
      <c r="N113" s="72"/>
      <c r="O113" s="61">
        <f>'درآمد ناشی از تغییر قیمت اوراق '!P104</f>
        <v>-5644286641</v>
      </c>
      <c r="P113" s="61"/>
      <c r="Q113" s="61">
        <f>'درآمد ناشی ازفروش'!Q101</f>
        <v>-153252625</v>
      </c>
      <c r="R113" s="276">
        <f t="shared" si="11"/>
        <v>-5797539266</v>
      </c>
      <c r="S113" s="154"/>
      <c r="T113" s="275">
        <f>R113/درآمدها!$J$4</f>
        <v>6.5321410268932272E-3</v>
      </c>
      <c r="U113" s="96">
        <v>0</v>
      </c>
      <c r="V113" s="176">
        <f t="shared" si="12"/>
        <v>0</v>
      </c>
      <c r="X113" s="176">
        <v>0</v>
      </c>
      <c r="Y113" s="176">
        <f t="shared" si="13"/>
        <v>0</v>
      </c>
    </row>
    <row r="114" spans="1:25" s="96" customFormat="1" ht="42.75" customHeight="1">
      <c r="A114" s="272" t="s">
        <v>195</v>
      </c>
      <c r="B114" s="273"/>
      <c r="C114" s="61">
        <f>'درآمد سود سهام'!M43</f>
        <v>0</v>
      </c>
      <c r="D114" s="61"/>
      <c r="E114" s="61">
        <f>'درآمد ناشی از تغییر قیمت اوراق '!I105</f>
        <v>-561235644</v>
      </c>
      <c r="F114" s="61"/>
      <c r="G114" s="61">
        <v>0</v>
      </c>
      <c r="H114" s="61"/>
      <c r="I114" s="274">
        <f t="shared" si="9"/>
        <v>-561235644</v>
      </c>
      <c r="J114" s="274"/>
      <c r="K114" s="275">
        <f t="shared" si="10"/>
        <v>1.0433524884225364E-3</v>
      </c>
      <c r="L114" s="275"/>
      <c r="M114" s="61">
        <f>'درآمد سود سهام'!S43</f>
        <v>1417662316</v>
      </c>
      <c r="N114" s="72"/>
      <c r="O114" s="61">
        <f>'درآمد ناشی از تغییر قیمت اوراق '!P105</f>
        <v>-5738427394</v>
      </c>
      <c r="P114" s="61"/>
      <c r="Q114" s="61">
        <f>'درآمد ناشی ازفروش'!Q102</f>
        <v>-130864154</v>
      </c>
      <c r="R114" s="276">
        <f t="shared" si="11"/>
        <v>-4451629232</v>
      </c>
      <c r="S114" s="154"/>
      <c r="T114" s="275">
        <f>R114/درآمدها!$J$4</f>
        <v>5.0156917631240389E-3</v>
      </c>
      <c r="U114" s="96">
        <v>0</v>
      </c>
      <c r="V114" s="176">
        <f t="shared" si="12"/>
        <v>-1417662316</v>
      </c>
      <c r="X114" s="176">
        <v>15360261</v>
      </c>
      <c r="Y114" s="176">
        <f t="shared" si="13"/>
        <v>15360261</v>
      </c>
    </row>
    <row r="115" spans="1:25" s="96" customFormat="1" ht="42.75" customHeight="1">
      <c r="A115" s="272" t="s">
        <v>276</v>
      </c>
      <c r="B115" s="273"/>
      <c r="C115" s="61">
        <f>'درآمد سود سهام'!M44</f>
        <v>19490789945</v>
      </c>
      <c r="D115" s="61"/>
      <c r="E115" s="61">
        <f>'درآمد ناشی از تغییر قیمت اوراق '!I106</f>
        <v>-22816241520</v>
      </c>
      <c r="F115" s="61"/>
      <c r="G115" s="61">
        <f>'درآمد ناشی ازفروش'!I104</f>
        <v>0</v>
      </c>
      <c r="H115" s="61"/>
      <c r="I115" s="274">
        <f t="shared" si="9"/>
        <v>-3325451575</v>
      </c>
      <c r="J115" s="274"/>
      <c r="K115" s="275">
        <f t="shared" si="10"/>
        <v>6.1821058819009952E-3</v>
      </c>
      <c r="L115" s="275"/>
      <c r="M115" s="61">
        <f>'درآمد سود سهام'!S44</f>
        <v>19490789945</v>
      </c>
      <c r="N115" s="72"/>
      <c r="O115" s="61">
        <f>'درآمد ناشی از تغییر قیمت اوراق '!P106</f>
        <v>-21359011801</v>
      </c>
      <c r="P115" s="61"/>
      <c r="Q115" s="61">
        <f>'درآمد ناشی ازفروش'!Q103</f>
        <v>-1209019863</v>
      </c>
      <c r="R115" s="276">
        <f t="shared" si="11"/>
        <v>-3077241719</v>
      </c>
      <c r="S115" s="154"/>
      <c r="T115" s="275">
        <f>R115/درآمدها!$J$4</f>
        <v>3.4671566607975672E-3</v>
      </c>
      <c r="U115" s="96">
        <v>0</v>
      </c>
      <c r="V115" s="176">
        <f t="shared" si="12"/>
        <v>-19490789945</v>
      </c>
      <c r="X115" s="176">
        <v>419584878</v>
      </c>
      <c r="Y115" s="176">
        <f t="shared" si="13"/>
        <v>419584878</v>
      </c>
    </row>
    <row r="116" spans="1:25" s="96" customFormat="1" ht="42.6" customHeight="1">
      <c r="A116" s="272" t="s">
        <v>175</v>
      </c>
      <c r="B116" s="273"/>
      <c r="C116" s="61">
        <v>0</v>
      </c>
      <c r="D116" s="61"/>
      <c r="E116" s="61">
        <f>'درآمد ناشی از تغییر قیمت اوراق '!I107</f>
        <v>1708588728</v>
      </c>
      <c r="F116" s="61"/>
      <c r="G116" s="61">
        <f>'درآمد ناشی ازفروش'!I105</f>
        <v>0</v>
      </c>
      <c r="H116" s="61"/>
      <c r="I116" s="274">
        <f t="shared" si="9"/>
        <v>1708588728</v>
      </c>
      <c r="J116" s="274"/>
      <c r="K116" s="275">
        <f t="shared" si="10"/>
        <v>-3.1763134079372483E-3</v>
      </c>
      <c r="L116" s="275"/>
      <c r="M116" s="61">
        <v>0</v>
      </c>
      <c r="N116" s="72"/>
      <c r="O116" s="61">
        <f>'درآمد ناشی از تغییر قیمت اوراق '!P107</f>
        <v>-10208105601</v>
      </c>
      <c r="P116" s="61"/>
      <c r="Q116" s="61">
        <v>0</v>
      </c>
      <c r="R116" s="276">
        <f t="shared" si="11"/>
        <v>-10208105601</v>
      </c>
      <c r="S116" s="154"/>
      <c r="T116" s="275">
        <f>R116/درآمدها!$J$4</f>
        <v>1.1501566844782565E-2</v>
      </c>
      <c r="U116" s="96">
        <v>0</v>
      </c>
      <c r="V116" s="176">
        <f t="shared" si="12"/>
        <v>0</v>
      </c>
      <c r="X116" s="176">
        <v>0</v>
      </c>
      <c r="Y116" s="176">
        <f t="shared" si="13"/>
        <v>0</v>
      </c>
    </row>
    <row r="117" spans="1:25" s="96" customFormat="1" ht="42.75" customHeight="1">
      <c r="A117" s="272" t="s">
        <v>193</v>
      </c>
      <c r="B117" s="273"/>
      <c r="C117" s="61">
        <v>0</v>
      </c>
      <c r="D117" s="61"/>
      <c r="E117" s="61">
        <f>'درآمد ناشی از تغییر قیمت اوراق '!I108</f>
        <v>-284657675</v>
      </c>
      <c r="F117" s="61"/>
      <c r="G117" s="61">
        <f>'درآمد ناشی ازفروش'!I106</f>
        <v>0</v>
      </c>
      <c r="H117" s="61"/>
      <c r="I117" s="274">
        <f t="shared" si="9"/>
        <v>-284657675</v>
      </c>
      <c r="J117" s="274"/>
      <c r="K117" s="275">
        <f t="shared" si="10"/>
        <v>5.2918644197841368E-4</v>
      </c>
      <c r="L117" s="275"/>
      <c r="M117" s="61">
        <v>0</v>
      </c>
      <c r="N117" s="72"/>
      <c r="O117" s="61">
        <f>'درآمد ناشی از تغییر قیمت اوراق '!P108</f>
        <v>1899328250</v>
      </c>
      <c r="P117" s="61"/>
      <c r="Q117" s="61">
        <f>'درآمد ناشی ازفروش'!Q104</f>
        <v>-289844172</v>
      </c>
      <c r="R117" s="276">
        <f t="shared" si="11"/>
        <v>1609484078</v>
      </c>
      <c r="S117" s="154"/>
      <c r="T117" s="275">
        <f>R117/درآمدها!$J$4</f>
        <v>-1.8134205730509698E-3</v>
      </c>
      <c r="U117" s="96">
        <v>0</v>
      </c>
      <c r="V117" s="176">
        <f t="shared" si="12"/>
        <v>0</v>
      </c>
      <c r="X117" s="176">
        <v>0</v>
      </c>
      <c r="Y117" s="176">
        <f t="shared" si="13"/>
        <v>0</v>
      </c>
    </row>
    <row r="118" spans="1:25" s="96" customFormat="1" ht="42.75" customHeight="1">
      <c r="A118" s="272" t="s">
        <v>286</v>
      </c>
      <c r="B118" s="273"/>
      <c r="C118" s="61">
        <v>0</v>
      </c>
      <c r="D118" s="61"/>
      <c r="E118" s="61">
        <f>'درآمد ناشی از تغییر قیمت اوراق '!I109</f>
        <v>0</v>
      </c>
      <c r="F118" s="61"/>
      <c r="G118" s="61">
        <f>'درآمد ناشی ازفروش'!I107</f>
        <v>0</v>
      </c>
      <c r="H118" s="61"/>
      <c r="I118" s="274">
        <f t="shared" si="9"/>
        <v>0</v>
      </c>
      <c r="J118" s="274"/>
      <c r="K118" s="275">
        <f t="shared" si="10"/>
        <v>0</v>
      </c>
      <c r="L118" s="275"/>
      <c r="M118" s="61">
        <v>0</v>
      </c>
      <c r="N118" s="72"/>
      <c r="O118" s="61">
        <f>'درآمد ناشی از تغییر قیمت اوراق '!P109</f>
        <v>1408982377</v>
      </c>
      <c r="P118" s="61"/>
      <c r="Q118" s="61">
        <f>'درآمد ناشی ازفروش'!Q105</f>
        <v>-68958419</v>
      </c>
      <c r="R118" s="276">
        <f t="shared" si="11"/>
        <v>1340023958</v>
      </c>
      <c r="S118" s="154"/>
      <c r="T118" s="275">
        <f>R118/درآمدها!$J$4</f>
        <v>-1.5098173675865271E-3</v>
      </c>
      <c r="U118" s="96">
        <v>0</v>
      </c>
      <c r="V118" s="176">
        <f t="shared" si="12"/>
        <v>0</v>
      </c>
      <c r="X118" s="176">
        <v>338259596</v>
      </c>
      <c r="Y118" s="176">
        <f t="shared" si="13"/>
        <v>338259596</v>
      </c>
    </row>
    <row r="119" spans="1:25" s="96" customFormat="1" ht="42.75" customHeight="1">
      <c r="A119" s="272" t="s">
        <v>277</v>
      </c>
      <c r="B119" s="273"/>
      <c r="C119" s="61">
        <v>0</v>
      </c>
      <c r="D119" s="61"/>
      <c r="E119" s="61">
        <f>'درآمد ناشی از تغییر قیمت اوراق '!I110</f>
        <v>-5016823111</v>
      </c>
      <c r="F119" s="61"/>
      <c r="G119" s="61">
        <f>'درآمد ناشی ازفروش'!I108</f>
        <v>0</v>
      </c>
      <c r="H119" s="61"/>
      <c r="I119" s="274">
        <f t="shared" si="9"/>
        <v>-5016823111</v>
      </c>
      <c r="J119" s="274"/>
      <c r="K119" s="275">
        <f t="shared" si="10"/>
        <v>9.3264120566753251E-3</v>
      </c>
      <c r="L119" s="275"/>
      <c r="M119" s="61">
        <v>0</v>
      </c>
      <c r="N119" s="72"/>
      <c r="O119" s="61">
        <f>'درآمد ناشی از تغییر قیمت اوراق '!P110</f>
        <v>-3422271923</v>
      </c>
      <c r="P119" s="61"/>
      <c r="Q119" s="61">
        <f>'درآمد ناشی ازفروش'!Q106</f>
        <v>-104114115</v>
      </c>
      <c r="R119" s="276">
        <f t="shared" si="11"/>
        <v>-3526386038</v>
      </c>
      <c r="S119" s="154"/>
      <c r="T119" s="275">
        <f>R119/درآمدها!$J$4</f>
        <v>3.973211712523011E-3</v>
      </c>
      <c r="U119" s="96">
        <v>0</v>
      </c>
      <c r="V119" s="176">
        <f t="shared" si="12"/>
        <v>0</v>
      </c>
      <c r="X119" s="176">
        <v>0</v>
      </c>
      <c r="Y119" s="176">
        <f t="shared" si="13"/>
        <v>0</v>
      </c>
    </row>
    <row r="120" spans="1:25" s="96" customFormat="1" ht="42.75" customHeight="1">
      <c r="A120" s="272" t="s">
        <v>152</v>
      </c>
      <c r="B120" s="273"/>
      <c r="C120" s="61">
        <f>'درآمد سود سهام'!M45</f>
        <v>0</v>
      </c>
      <c r="D120" s="61"/>
      <c r="E120" s="61">
        <f>'درآمد ناشی از تغییر قیمت اوراق '!I111</f>
        <v>-2274253197</v>
      </c>
      <c r="F120" s="61"/>
      <c r="G120" s="61">
        <v>0</v>
      </c>
      <c r="H120" s="61"/>
      <c r="I120" s="274">
        <f t="shared" si="9"/>
        <v>-2274253197</v>
      </c>
      <c r="J120" s="274"/>
      <c r="K120" s="275">
        <f t="shared" si="10"/>
        <v>4.2278992037662862E-3</v>
      </c>
      <c r="L120" s="275"/>
      <c r="M120" s="61">
        <f>'درآمد سود سهام'!S45</f>
        <v>6952758026</v>
      </c>
      <c r="N120" s="72"/>
      <c r="O120" s="61">
        <f>'درآمد ناشی از تغییر قیمت اوراق '!P111</f>
        <v>-10144046069</v>
      </c>
      <c r="P120" s="61"/>
      <c r="Q120" s="61">
        <f>'درآمد ناشی ازفروش'!Q107</f>
        <v>-137893224</v>
      </c>
      <c r="R120" s="276">
        <f t="shared" si="11"/>
        <v>-3329181267</v>
      </c>
      <c r="S120" s="154"/>
      <c r="T120" s="275">
        <f>R120/درآمدها!$J$4</f>
        <v>3.7510192760003766E-3</v>
      </c>
      <c r="V120" s="176"/>
      <c r="X120" s="176"/>
      <c r="Y120" s="176"/>
    </row>
    <row r="121" spans="1:25" s="96" customFormat="1" ht="42.75" customHeight="1">
      <c r="A121" s="272" t="s">
        <v>356</v>
      </c>
      <c r="B121" s="273"/>
      <c r="C121" s="61">
        <v>0</v>
      </c>
      <c r="D121" s="61"/>
      <c r="E121" s="61">
        <f>'درآمد ناشی از تغییر قیمت اوراق '!I112</f>
        <v>-3128121856</v>
      </c>
      <c r="F121" s="61"/>
      <c r="G121" s="61">
        <v>0</v>
      </c>
      <c r="H121" s="61"/>
      <c r="I121" s="274">
        <f t="shared" si="9"/>
        <v>-3128121856</v>
      </c>
      <c r="J121" s="274"/>
      <c r="K121" s="275">
        <f t="shared" si="10"/>
        <v>5.8152645104389044E-3</v>
      </c>
      <c r="L121" s="275"/>
      <c r="M121" s="61">
        <v>0</v>
      </c>
      <c r="N121" s="72"/>
      <c r="O121" s="61">
        <f>'درآمد ناشی از تغییر قیمت اوراق '!P112</f>
        <v>-3772728076</v>
      </c>
      <c r="P121" s="61"/>
      <c r="Q121" s="61">
        <v>0</v>
      </c>
      <c r="R121" s="276">
        <f t="shared" si="11"/>
        <v>-3772728076</v>
      </c>
      <c r="S121" s="154"/>
      <c r="T121" s="275">
        <f>R121/درآمدها!$J$4</f>
        <v>4.2507675615200483E-3</v>
      </c>
      <c r="U121" s="96">
        <v>917621070</v>
      </c>
      <c r="V121" s="176">
        <f t="shared" ref="V121:V135" si="14">U121-M121</f>
        <v>917621070</v>
      </c>
      <c r="X121" s="176">
        <v>204510434</v>
      </c>
      <c r="Y121" s="176">
        <f t="shared" ref="Y121:Y135" si="15">X121-G121</f>
        <v>204510434</v>
      </c>
    </row>
    <row r="122" spans="1:25" s="96" customFormat="1" ht="42.75" customHeight="1">
      <c r="A122" s="272" t="s">
        <v>154</v>
      </c>
      <c r="B122" s="273"/>
      <c r="C122" s="61">
        <f>'درآمد سود سهام'!M46</f>
        <v>0</v>
      </c>
      <c r="D122" s="61"/>
      <c r="E122" s="61">
        <f>'درآمد ناشی از تغییر قیمت اوراق '!I113</f>
        <v>-5084566363</v>
      </c>
      <c r="F122" s="61"/>
      <c r="G122" s="61">
        <f>'درآمد ناشی ازفروش'!I110</f>
        <v>0</v>
      </c>
      <c r="H122" s="61"/>
      <c r="I122" s="274">
        <f t="shared" si="9"/>
        <v>-5084566363</v>
      </c>
      <c r="J122" s="274"/>
      <c r="K122" s="275">
        <f t="shared" si="10"/>
        <v>9.4523486241468585E-3</v>
      </c>
      <c r="L122" s="275"/>
      <c r="M122" s="61">
        <f>'درآمد سود سهام'!S46</f>
        <v>243557150</v>
      </c>
      <c r="N122" s="72"/>
      <c r="O122" s="61">
        <f>'درآمد ناشی از تغییر قیمت اوراق '!P113</f>
        <v>-13566675346</v>
      </c>
      <c r="P122" s="61"/>
      <c r="Q122" s="61">
        <f>'درآمد ناشی ازفروش'!Q108</f>
        <v>-206699819</v>
      </c>
      <c r="R122" s="276">
        <f t="shared" si="11"/>
        <v>-13529818015</v>
      </c>
      <c r="S122" s="154"/>
      <c r="T122" s="275">
        <f>R122/درآمدها!$J$4</f>
        <v>1.5244170895138631E-2</v>
      </c>
      <c r="U122" s="96">
        <v>0</v>
      </c>
      <c r="V122" s="176">
        <f t="shared" si="14"/>
        <v>-243557150</v>
      </c>
      <c r="X122" s="176">
        <v>0</v>
      </c>
      <c r="Y122" s="176">
        <f t="shared" si="15"/>
        <v>0</v>
      </c>
    </row>
    <row r="123" spans="1:25" s="96" customFormat="1" ht="42.75" customHeight="1">
      <c r="A123" s="272" t="s">
        <v>118</v>
      </c>
      <c r="B123" s="273"/>
      <c r="C123" s="61">
        <f>'درآمد سود سهام'!M47</f>
        <v>86035577</v>
      </c>
      <c r="D123" s="61"/>
      <c r="E123" s="61">
        <f>'درآمد ناشی از تغییر قیمت اوراق '!I114</f>
        <v>4224297767</v>
      </c>
      <c r="F123" s="61"/>
      <c r="G123" s="61">
        <f>'درآمد ناشی ازفروش'!I109</f>
        <v>2571824536</v>
      </c>
      <c r="H123" s="61"/>
      <c r="I123" s="274">
        <f t="shared" si="9"/>
        <v>6882157880</v>
      </c>
      <c r="J123" s="274"/>
      <c r="K123" s="275">
        <f t="shared" si="10"/>
        <v>-1.2794120663182197E-2</v>
      </c>
      <c r="L123" s="275"/>
      <c r="M123" s="61">
        <f>'درآمد سود سهام'!S47</f>
        <v>86035577</v>
      </c>
      <c r="N123" s="72"/>
      <c r="O123" s="61">
        <f>'درآمد ناشی از تغییر قیمت اوراق '!P114</f>
        <v>4446219157</v>
      </c>
      <c r="P123" s="61"/>
      <c r="Q123" s="61">
        <f>'درآمد ناشی ازفروش'!Q109</f>
        <v>2477618084</v>
      </c>
      <c r="R123" s="276">
        <f t="shared" si="11"/>
        <v>7009872818</v>
      </c>
      <c r="S123" s="154"/>
      <c r="T123" s="275">
        <f>R123/درآمدها!$J$4</f>
        <v>-7.8980884349152142E-3</v>
      </c>
      <c r="U123" s="96">
        <v>0</v>
      </c>
      <c r="V123" s="176">
        <f t="shared" si="14"/>
        <v>-86035577</v>
      </c>
      <c r="X123" s="176">
        <v>191603060</v>
      </c>
      <c r="Y123" s="176">
        <f t="shared" si="15"/>
        <v>-2380221476</v>
      </c>
    </row>
    <row r="124" spans="1:25" s="96" customFormat="1" ht="42.75" customHeight="1">
      <c r="A124" s="272" t="s">
        <v>186</v>
      </c>
      <c r="B124" s="273"/>
      <c r="C124" s="61">
        <v>0</v>
      </c>
      <c r="D124" s="61"/>
      <c r="E124" s="61">
        <f>'درآمد ناشی از تغییر قیمت اوراق '!I115</f>
        <v>-1270664167</v>
      </c>
      <c r="F124" s="61"/>
      <c r="G124" s="61">
        <f>'درآمد ناشی ازفروش'!I110</f>
        <v>0</v>
      </c>
      <c r="H124" s="61"/>
      <c r="I124" s="274">
        <f t="shared" si="9"/>
        <v>-1270664167</v>
      </c>
      <c r="J124" s="274"/>
      <c r="K124" s="275">
        <f t="shared" si="10"/>
        <v>2.3621996121629069E-3</v>
      </c>
      <c r="L124" s="275"/>
      <c r="M124" s="61">
        <v>0</v>
      </c>
      <c r="N124" s="72"/>
      <c r="O124" s="61">
        <f>'درآمد ناشی از تغییر قیمت اوراق '!P115</f>
        <v>7083199555</v>
      </c>
      <c r="P124" s="61"/>
      <c r="Q124" s="61">
        <f>'درآمد ناشی ازفروش'!Q110</f>
        <v>1282315587</v>
      </c>
      <c r="R124" s="276">
        <f t="shared" si="11"/>
        <v>8365515142</v>
      </c>
      <c r="S124" s="154"/>
      <c r="T124" s="275">
        <f>R124/درآمدها!$J$4</f>
        <v>-9.4255031596977411E-3</v>
      </c>
      <c r="U124" s="96">
        <v>0</v>
      </c>
      <c r="V124" s="176">
        <f t="shared" si="14"/>
        <v>0</v>
      </c>
      <c r="X124" s="176">
        <v>15984305901</v>
      </c>
      <c r="Y124" s="176">
        <f t="shared" si="15"/>
        <v>15984305901</v>
      </c>
    </row>
    <row r="125" spans="1:25" s="96" customFormat="1" ht="42.75" customHeight="1">
      <c r="A125" s="272" t="s">
        <v>287</v>
      </c>
      <c r="B125" s="273"/>
      <c r="C125" s="61">
        <f>'درآمد سود سهام'!M48</f>
        <v>0</v>
      </c>
      <c r="D125" s="61"/>
      <c r="E125" s="61">
        <f>'درآمد ناشی از تغییر قیمت اوراق '!I116</f>
        <v>-6960559160</v>
      </c>
      <c r="F125" s="61"/>
      <c r="G125" s="61">
        <f>'درآمد ناشی ازفروش'!I111</f>
        <v>0</v>
      </c>
      <c r="H125" s="61"/>
      <c r="I125" s="274">
        <f t="shared" si="9"/>
        <v>-6960559160</v>
      </c>
      <c r="J125" s="274"/>
      <c r="K125" s="275">
        <f t="shared" si="10"/>
        <v>1.2939870797654256E-2</v>
      </c>
      <c r="L125" s="275"/>
      <c r="M125" s="61">
        <f>'درآمد سود سهام'!S48</f>
        <v>17058277944</v>
      </c>
      <c r="N125" s="72"/>
      <c r="O125" s="61">
        <f>'درآمد ناشی از تغییر قیمت اوراق '!P116</f>
        <v>-22151345437</v>
      </c>
      <c r="P125" s="61"/>
      <c r="Q125" s="61">
        <f>'درآمد ناشی ازفروش'!Q111</f>
        <v>-360239749</v>
      </c>
      <c r="R125" s="276">
        <f t="shared" si="11"/>
        <v>-5453307242</v>
      </c>
      <c r="S125" s="154"/>
      <c r="T125" s="275">
        <f>R125/درآمدها!$J$4</f>
        <v>6.1442916267299939E-3</v>
      </c>
      <c r="U125" s="96">
        <v>0</v>
      </c>
      <c r="V125" s="176">
        <f t="shared" si="14"/>
        <v>-17058277944</v>
      </c>
      <c r="X125" s="176">
        <v>0</v>
      </c>
      <c r="Y125" s="176">
        <f t="shared" si="15"/>
        <v>0</v>
      </c>
    </row>
    <row r="126" spans="1:25" s="96" customFormat="1" ht="42.75" customHeight="1">
      <c r="A126" s="272" t="s">
        <v>120</v>
      </c>
      <c r="B126" s="273"/>
      <c r="C126" s="61">
        <f>'درآمد سود سهام'!M49</f>
        <v>0</v>
      </c>
      <c r="D126" s="61"/>
      <c r="E126" s="61">
        <f>'درآمد ناشی از تغییر قیمت اوراق '!I117</f>
        <v>2265656043</v>
      </c>
      <c r="F126" s="61"/>
      <c r="G126" s="61">
        <f>'درآمد ناشی ازفروش'!I112</f>
        <v>0</v>
      </c>
      <c r="H126" s="61"/>
      <c r="I126" s="274">
        <f t="shared" si="9"/>
        <v>2265656043</v>
      </c>
      <c r="J126" s="274"/>
      <c r="K126" s="275">
        <f t="shared" si="10"/>
        <v>-4.2119168581773239E-3</v>
      </c>
      <c r="L126" s="275"/>
      <c r="M126" s="61">
        <f>'درآمد سود سهام'!S49</f>
        <v>457491864</v>
      </c>
      <c r="N126" s="72"/>
      <c r="O126" s="61">
        <f>'درآمد ناشی از تغییر قیمت اوراق '!P117</f>
        <v>3169704369</v>
      </c>
      <c r="P126" s="61"/>
      <c r="Q126" s="61">
        <f>'درآمد ناشی ازفروش'!Q112</f>
        <v>1651661</v>
      </c>
      <c r="R126" s="276">
        <f t="shared" si="11"/>
        <v>3628847894</v>
      </c>
      <c r="S126" s="154"/>
      <c r="T126" s="275">
        <f>R126/درآمدها!$J$4</f>
        <v>-4.0886564318359693E-3</v>
      </c>
      <c r="U126" s="96">
        <v>0</v>
      </c>
      <c r="V126" s="176">
        <f t="shared" si="14"/>
        <v>-457491864</v>
      </c>
      <c r="X126" s="176">
        <v>289221133</v>
      </c>
      <c r="Y126" s="176">
        <f t="shared" si="15"/>
        <v>289221133</v>
      </c>
    </row>
    <row r="127" spans="1:25" s="96" customFormat="1" ht="42.75" customHeight="1">
      <c r="A127" s="272" t="s">
        <v>278</v>
      </c>
      <c r="B127" s="273"/>
      <c r="C127" s="61">
        <v>0</v>
      </c>
      <c r="D127" s="61"/>
      <c r="E127" s="61">
        <f>'درآمد ناشی از تغییر قیمت اوراق '!I118</f>
        <v>0</v>
      </c>
      <c r="F127" s="61"/>
      <c r="G127" s="61">
        <f>'درآمد ناشی ازفروش'!I113</f>
        <v>0</v>
      </c>
      <c r="H127" s="61"/>
      <c r="I127" s="274">
        <f t="shared" si="9"/>
        <v>0</v>
      </c>
      <c r="J127" s="274"/>
      <c r="K127" s="275">
        <f t="shared" si="10"/>
        <v>0</v>
      </c>
      <c r="L127" s="275"/>
      <c r="M127" s="61">
        <v>0</v>
      </c>
      <c r="N127" s="72"/>
      <c r="O127" s="61">
        <f>'درآمد ناشی از تغییر قیمت اوراق '!P118</f>
        <v>-38502116</v>
      </c>
      <c r="P127" s="61"/>
      <c r="Q127" s="61">
        <f>'درآمد ناشی ازفروش'!Q113</f>
        <v>-35261517</v>
      </c>
      <c r="R127" s="276">
        <f t="shared" si="11"/>
        <v>-73763633</v>
      </c>
      <c r="S127" s="154"/>
      <c r="T127" s="275">
        <f>R127/درآمدها!$J$4</f>
        <v>8.3110166452470753E-5</v>
      </c>
      <c r="U127" s="96">
        <v>0</v>
      </c>
      <c r="V127" s="176">
        <f t="shared" si="14"/>
        <v>0</v>
      </c>
      <c r="X127" s="176">
        <v>0</v>
      </c>
      <c r="Y127" s="176">
        <f t="shared" si="15"/>
        <v>0</v>
      </c>
    </row>
    <row r="128" spans="1:25" s="96" customFormat="1" ht="42.75" customHeight="1">
      <c r="A128" s="272" t="s">
        <v>151</v>
      </c>
      <c r="B128" s="273"/>
      <c r="C128" s="61">
        <v>0</v>
      </c>
      <c r="D128" s="61"/>
      <c r="E128" s="61">
        <f>'درآمد ناشی از تغییر قیمت اوراق '!I119</f>
        <v>-2912471146</v>
      </c>
      <c r="F128" s="61"/>
      <c r="G128" s="61">
        <f>'درآمد ناشی ازفروش'!I114</f>
        <v>0</v>
      </c>
      <c r="H128" s="61"/>
      <c r="I128" s="274">
        <f t="shared" si="9"/>
        <v>-2912471146</v>
      </c>
      <c r="J128" s="274"/>
      <c r="K128" s="275">
        <f t="shared" si="10"/>
        <v>5.4143639131336721E-3</v>
      </c>
      <c r="L128" s="275"/>
      <c r="M128" s="61">
        <f>'درآمد سود سهام'!S50</f>
        <v>14348940200</v>
      </c>
      <c r="N128" s="72"/>
      <c r="O128" s="61">
        <f>'درآمد ناشی از تغییر قیمت اوراق '!P119</f>
        <v>-23675640192</v>
      </c>
      <c r="P128" s="61"/>
      <c r="Q128" s="61">
        <f>'درآمد ناشی ازفروش'!Q114</f>
        <v>-568859275</v>
      </c>
      <c r="R128" s="276">
        <f t="shared" si="11"/>
        <v>-9895559267</v>
      </c>
      <c r="S128" s="154"/>
      <c r="T128" s="275">
        <f>R128/درآمدها!$J$4</f>
        <v>1.1149418004135717E-2</v>
      </c>
      <c r="U128" s="96">
        <v>0</v>
      </c>
      <c r="V128" s="176">
        <f t="shared" si="14"/>
        <v>-14348940200</v>
      </c>
      <c r="X128" s="176">
        <v>5094811229</v>
      </c>
      <c r="Y128" s="176">
        <f t="shared" si="15"/>
        <v>5094811229</v>
      </c>
    </row>
    <row r="129" spans="1:25" s="96" customFormat="1" ht="42.75" customHeight="1">
      <c r="A129" s="272" t="s">
        <v>150</v>
      </c>
      <c r="B129" s="273"/>
      <c r="C129" s="61">
        <v>0</v>
      </c>
      <c r="D129" s="61"/>
      <c r="E129" s="61">
        <f>'درآمد ناشی از تغییر قیمت اوراق '!I120</f>
        <v>-2176488888</v>
      </c>
      <c r="F129" s="61"/>
      <c r="G129" s="61">
        <f>'درآمد ناشی ازفروش'!I115</f>
        <v>497051392</v>
      </c>
      <c r="H129" s="61"/>
      <c r="I129" s="274">
        <f t="shared" si="9"/>
        <v>-1679437496</v>
      </c>
      <c r="J129" s="274"/>
      <c r="K129" s="275">
        <f t="shared" si="10"/>
        <v>3.1221204663931029E-3</v>
      </c>
      <c r="L129" s="275"/>
      <c r="M129" s="61">
        <v>0</v>
      </c>
      <c r="N129" s="72"/>
      <c r="O129" s="61">
        <f>'درآمد ناشی از تغییر قیمت اوراق '!P120</f>
        <v>377447030</v>
      </c>
      <c r="P129" s="61"/>
      <c r="Q129" s="61">
        <f>'درآمد ناشی ازفروش'!Q115</f>
        <v>-8801744759</v>
      </c>
      <c r="R129" s="276">
        <f t="shared" si="11"/>
        <v>-8424297729</v>
      </c>
      <c r="S129" s="154"/>
      <c r="T129" s="275">
        <f>R129/درآمدها!$J$4</f>
        <v>9.4917340432833803E-3</v>
      </c>
      <c r="U129" s="96">
        <v>17301089158</v>
      </c>
      <c r="V129" s="176">
        <f t="shared" si="14"/>
        <v>17301089158</v>
      </c>
      <c r="X129" s="176">
        <v>874984374</v>
      </c>
      <c r="Y129" s="176">
        <f t="shared" si="15"/>
        <v>377932982</v>
      </c>
    </row>
    <row r="130" spans="1:25" s="96" customFormat="1" ht="42.75" customHeight="1">
      <c r="A130" s="272" t="s">
        <v>306</v>
      </c>
      <c r="B130" s="273"/>
      <c r="C130" s="61">
        <v>0</v>
      </c>
      <c r="D130" s="61"/>
      <c r="E130" s="61">
        <f>'درآمد ناشی از تغییر قیمت اوراق '!I121</f>
        <v>-2412987745</v>
      </c>
      <c r="F130" s="61"/>
      <c r="G130" s="61">
        <f>'درآمد ناشی ازفروش'!I116</f>
        <v>0</v>
      </c>
      <c r="H130" s="61"/>
      <c r="I130" s="274">
        <f t="shared" si="9"/>
        <v>-2412987745</v>
      </c>
      <c r="J130" s="274"/>
      <c r="K130" s="275">
        <f t="shared" si="10"/>
        <v>4.4858105417816888E-3</v>
      </c>
      <c r="L130" s="275"/>
      <c r="M130" s="61">
        <f>'درآمد سود سهام'!S51</f>
        <v>6941006600</v>
      </c>
      <c r="N130" s="72"/>
      <c r="O130" s="61">
        <f>'درآمد ناشی از تغییر قیمت اوراق '!P121</f>
        <v>-10897183023</v>
      </c>
      <c r="P130" s="61"/>
      <c r="Q130" s="61">
        <f>'درآمد ناشی ازفروش'!Q116</f>
        <v>-146122147</v>
      </c>
      <c r="R130" s="276">
        <f t="shared" si="11"/>
        <v>-4102298570</v>
      </c>
      <c r="S130" s="154"/>
      <c r="T130" s="275">
        <f>R130/درآمدها!$J$4</f>
        <v>4.6220976804441389E-3</v>
      </c>
      <c r="U130" s="96">
        <v>0</v>
      </c>
      <c r="V130" s="176">
        <f t="shared" si="14"/>
        <v>-6941006600</v>
      </c>
      <c r="X130" s="176">
        <v>437935945</v>
      </c>
      <c r="Y130" s="176">
        <f t="shared" si="15"/>
        <v>437935945</v>
      </c>
    </row>
    <row r="131" spans="1:25" s="96" customFormat="1" ht="42.75" customHeight="1">
      <c r="A131" s="272" t="s">
        <v>258</v>
      </c>
      <c r="B131" s="273"/>
      <c r="C131" s="61">
        <v>0</v>
      </c>
      <c r="D131" s="61"/>
      <c r="E131" s="61">
        <f>'درآمد ناشی از تغییر قیمت اوراق '!I122</f>
        <v>2107557233</v>
      </c>
      <c r="F131" s="61"/>
      <c r="G131" s="61">
        <f>'درآمد ناشی ازفروش'!I117</f>
        <v>0</v>
      </c>
      <c r="H131" s="61"/>
      <c r="I131" s="274">
        <f t="shared" si="9"/>
        <v>2107557233</v>
      </c>
      <c r="J131" s="274"/>
      <c r="K131" s="275">
        <f t="shared" si="10"/>
        <v>-3.9180068248542413E-3</v>
      </c>
      <c r="L131" s="275"/>
      <c r="M131" s="61">
        <v>0</v>
      </c>
      <c r="N131" s="72"/>
      <c r="O131" s="61">
        <f>'درآمد ناشی از تغییر قیمت اوراق '!P122</f>
        <v>-14480076534</v>
      </c>
      <c r="P131" s="61"/>
      <c r="Q131" s="61">
        <f>'درآمد ناشی ازفروش'!Q117</f>
        <v>-663711737</v>
      </c>
      <c r="R131" s="276">
        <f t="shared" si="11"/>
        <v>-15143788271</v>
      </c>
      <c r="S131" s="154"/>
      <c r="T131" s="275">
        <f>R131/درآمدها!$J$4</f>
        <v>1.7062646086368663E-2</v>
      </c>
      <c r="U131" s="96">
        <v>0</v>
      </c>
      <c r="V131" s="176">
        <f t="shared" si="14"/>
        <v>0</v>
      </c>
      <c r="X131" s="176">
        <v>4893048</v>
      </c>
      <c r="Y131" s="176">
        <f t="shared" si="15"/>
        <v>4893048</v>
      </c>
    </row>
    <row r="132" spans="1:25" s="96" customFormat="1" ht="42.75" customHeight="1">
      <c r="A132" s="272" t="s">
        <v>129</v>
      </c>
      <c r="B132" s="273"/>
      <c r="C132" s="61">
        <f>'درآمد سود سهام'!M50</f>
        <v>0</v>
      </c>
      <c r="D132" s="61"/>
      <c r="E132" s="61">
        <f>'درآمد ناشی از تغییر قیمت اوراق '!I123</f>
        <v>-4410230030</v>
      </c>
      <c r="F132" s="61"/>
      <c r="G132" s="61">
        <f>'درآمد ناشی ازفروش'!I118</f>
        <v>0</v>
      </c>
      <c r="H132" s="61"/>
      <c r="I132" s="274">
        <f t="shared" si="9"/>
        <v>-4410230030</v>
      </c>
      <c r="J132" s="274"/>
      <c r="K132" s="275">
        <f t="shared" si="10"/>
        <v>8.198738846166901E-3</v>
      </c>
      <c r="L132" s="275"/>
      <c r="M132" s="61">
        <v>0</v>
      </c>
      <c r="N132" s="72"/>
      <c r="O132" s="61">
        <f>'درآمد ناشی از تغییر قیمت اوراق '!P123</f>
        <v>-8167121201</v>
      </c>
      <c r="P132" s="61"/>
      <c r="Q132" s="61">
        <f>'درآمد ناشی ازفروش'!Q118</f>
        <v>-233133205</v>
      </c>
      <c r="R132" s="276">
        <f t="shared" si="11"/>
        <v>-8400254406</v>
      </c>
      <c r="S132" s="154"/>
      <c r="T132" s="275">
        <f>R132/درآمدها!$J$4</f>
        <v>9.4646442092373734E-3</v>
      </c>
      <c r="U132" s="96">
        <v>479503781</v>
      </c>
      <c r="V132" s="176">
        <f t="shared" si="14"/>
        <v>479503781</v>
      </c>
      <c r="X132" s="176">
        <v>16684605</v>
      </c>
      <c r="Y132" s="176">
        <f t="shared" si="15"/>
        <v>16684605</v>
      </c>
    </row>
    <row r="133" spans="1:25" s="96" customFormat="1" ht="42.75" customHeight="1">
      <c r="A133" s="272" t="s">
        <v>223</v>
      </c>
      <c r="B133" s="273"/>
      <c r="C133" s="61">
        <f>'درآمد سود سهام'!M52</f>
        <v>0</v>
      </c>
      <c r="D133" s="61"/>
      <c r="E133" s="61">
        <f>'درآمد ناشی از تغییر قیمت اوراق '!I124</f>
        <v>-2199814936</v>
      </c>
      <c r="F133" s="61"/>
      <c r="G133" s="61">
        <f>'درآمد ناشی ازفروش'!I119</f>
        <v>0</v>
      </c>
      <c r="H133" s="61"/>
      <c r="I133" s="274">
        <f t="shared" si="9"/>
        <v>-2199814936</v>
      </c>
      <c r="J133" s="274"/>
      <c r="K133" s="275">
        <f t="shared" si="10"/>
        <v>4.0895164305435007E-3</v>
      </c>
      <c r="L133" s="275"/>
      <c r="M133" s="61">
        <f>'درآمد سود سهام'!S52</f>
        <v>1040051610</v>
      </c>
      <c r="N133" s="72"/>
      <c r="O133" s="61">
        <f>'درآمد ناشی از تغییر قیمت اوراق '!P124</f>
        <v>-3885779308</v>
      </c>
      <c r="P133" s="61"/>
      <c r="Q133" s="61">
        <f>'درآمد ناشی ازفروش'!Q119</f>
        <v>-34500062</v>
      </c>
      <c r="R133" s="276">
        <f t="shared" si="11"/>
        <v>-2880227760</v>
      </c>
      <c r="S133" s="154"/>
      <c r="T133" s="275">
        <f>R133/درآمدها!$J$4</f>
        <v>3.2451792139173378E-3</v>
      </c>
      <c r="U133" s="96">
        <v>261228900</v>
      </c>
      <c r="V133" s="176">
        <f t="shared" si="14"/>
        <v>-778822710</v>
      </c>
      <c r="X133" s="176">
        <v>131167179</v>
      </c>
      <c r="Y133" s="176">
        <f t="shared" si="15"/>
        <v>131167179</v>
      </c>
    </row>
    <row r="134" spans="1:25" s="96" customFormat="1" ht="42.75" customHeight="1">
      <c r="A134" s="272" t="s">
        <v>116</v>
      </c>
      <c r="B134" s="273"/>
      <c r="C134" s="61">
        <f>'درآمد سود سهام'!M53</f>
        <v>0</v>
      </c>
      <c r="D134" s="61"/>
      <c r="E134" s="61">
        <f>'درآمد ناشی از تغییر قیمت اوراق '!I125</f>
        <v>-1518329850</v>
      </c>
      <c r="F134" s="61"/>
      <c r="G134" s="61">
        <f>'درآمد ناشی ازفروش'!I120</f>
        <v>0</v>
      </c>
      <c r="H134" s="61"/>
      <c r="I134" s="274">
        <f t="shared" si="9"/>
        <v>-1518329850</v>
      </c>
      <c r="J134" s="274"/>
      <c r="K134" s="275">
        <f t="shared" si="10"/>
        <v>2.8226169242445984E-3</v>
      </c>
      <c r="L134" s="275"/>
      <c r="M134" s="61">
        <f>'درآمد سود سهام'!S53</f>
        <v>11096076620</v>
      </c>
      <c r="N134" s="72"/>
      <c r="O134" s="61">
        <f>'درآمد ناشی از تغییر قیمت اوراق '!P125</f>
        <v>-2244896399</v>
      </c>
      <c r="P134" s="61"/>
      <c r="Q134" s="61">
        <f>'درآمد ناشی ازفروش'!Q120</f>
        <v>-615758756</v>
      </c>
      <c r="R134" s="276">
        <f t="shared" si="11"/>
        <v>8235421465</v>
      </c>
      <c r="S134" s="154"/>
      <c r="T134" s="275">
        <f>R134/درآمدها!$J$4</f>
        <v>-9.2789254125051103E-3</v>
      </c>
      <c r="U134" s="96">
        <v>0</v>
      </c>
      <c r="V134" s="176">
        <f t="shared" si="14"/>
        <v>-11096076620</v>
      </c>
      <c r="X134" s="176">
        <v>199864688</v>
      </c>
      <c r="Y134" s="176">
        <f t="shared" si="15"/>
        <v>199864688</v>
      </c>
    </row>
    <row r="135" spans="1:25" s="96" customFormat="1" ht="42.75" customHeight="1">
      <c r="A135" s="272" t="s">
        <v>234</v>
      </c>
      <c r="B135" s="273"/>
      <c r="C135" s="61">
        <v>0</v>
      </c>
      <c r="D135" s="61"/>
      <c r="E135" s="61">
        <v>0</v>
      </c>
      <c r="F135" s="61"/>
      <c r="G135" s="61">
        <f>'درآمد ناشی ازفروش'!I121</f>
        <v>0</v>
      </c>
      <c r="H135" s="61"/>
      <c r="I135" s="274">
        <f t="shared" si="9"/>
        <v>0</v>
      </c>
      <c r="J135" s="274"/>
      <c r="K135" s="275">
        <f t="shared" si="10"/>
        <v>0</v>
      </c>
      <c r="L135" s="275"/>
      <c r="M135" s="61">
        <v>0</v>
      </c>
      <c r="N135" s="72"/>
      <c r="O135" s="61">
        <v>0</v>
      </c>
      <c r="P135" s="61"/>
      <c r="Q135" s="61">
        <v>0</v>
      </c>
      <c r="R135" s="276">
        <f t="shared" si="11"/>
        <v>0</v>
      </c>
      <c r="S135" s="154"/>
      <c r="T135" s="275">
        <f>R135/درآمدها!$J$4</f>
        <v>0</v>
      </c>
      <c r="U135" s="96">
        <v>0</v>
      </c>
      <c r="V135" s="176">
        <f t="shared" si="14"/>
        <v>0</v>
      </c>
      <c r="X135" s="176">
        <v>-137111506</v>
      </c>
      <c r="Y135" s="176">
        <f t="shared" si="15"/>
        <v>-137111506</v>
      </c>
    </row>
    <row r="136" spans="1:25" s="96" customFormat="1" ht="42.75" customHeight="1">
      <c r="A136" s="272" t="s">
        <v>224</v>
      </c>
      <c r="B136" s="273"/>
      <c r="C136" s="61">
        <f>'درآمد سود سهام'!M54</f>
        <v>0</v>
      </c>
      <c r="D136" s="61"/>
      <c r="E136" s="61">
        <f>'درآمد ناشی از تغییر قیمت اوراق '!I126</f>
        <v>-459676584</v>
      </c>
      <c r="F136" s="61"/>
      <c r="G136" s="61">
        <f>'درآمد ناشی ازفروش'!I122</f>
        <v>0</v>
      </c>
      <c r="H136" s="61"/>
      <c r="I136" s="274">
        <f t="shared" si="9"/>
        <v>-459676584</v>
      </c>
      <c r="J136" s="274"/>
      <c r="K136" s="275">
        <f t="shared" si="10"/>
        <v>8.5455140441146162E-4</v>
      </c>
      <c r="L136" s="275"/>
      <c r="M136" s="61">
        <f>'درآمد سود سهام'!S54</f>
        <v>1191160667</v>
      </c>
      <c r="N136" s="72"/>
      <c r="O136" s="61">
        <f>'درآمد ناشی از تغییر قیمت اوراق '!P126</f>
        <v>-3812062870</v>
      </c>
      <c r="P136" s="61"/>
      <c r="Q136" s="61">
        <f>'درآمد ناشی ازفروش'!Q121</f>
        <v>-4129663502</v>
      </c>
      <c r="R136" s="276">
        <f t="shared" si="11"/>
        <v>-6750565705</v>
      </c>
      <c r="S136" s="154"/>
      <c r="T136" s="275">
        <f>R136/درآمدها!$J$4</f>
        <v>7.6059247161930138E-3</v>
      </c>
      <c r="V136" s="176"/>
      <c r="X136" s="176"/>
      <c r="Y136" s="176"/>
    </row>
    <row r="137" spans="1:25" s="96" customFormat="1" ht="42.75" customHeight="1">
      <c r="A137" s="272" t="s">
        <v>117</v>
      </c>
      <c r="B137" s="273"/>
      <c r="C137" s="61">
        <v>0</v>
      </c>
      <c r="D137" s="61"/>
      <c r="E137" s="61">
        <f>'درآمد ناشی از تغییر قیمت اوراق '!I127</f>
        <v>-215371198</v>
      </c>
      <c r="F137" s="61"/>
      <c r="G137" s="61">
        <f>'درآمد ناشی ازفروش'!I123</f>
        <v>0</v>
      </c>
      <c r="H137" s="61"/>
      <c r="I137" s="274">
        <f t="shared" si="9"/>
        <v>-215371198</v>
      </c>
      <c r="J137" s="274"/>
      <c r="K137" s="275">
        <f t="shared" si="10"/>
        <v>4.0038097681451392E-4</v>
      </c>
      <c r="L137" s="275"/>
      <c r="M137" s="61">
        <v>0</v>
      </c>
      <c r="N137" s="72"/>
      <c r="O137" s="61">
        <f>'درآمد ناشی از تغییر قیمت اوراق '!P127</f>
        <v>-224635996</v>
      </c>
      <c r="P137" s="61"/>
      <c r="Q137" s="61">
        <f>'درآمد ناشی ازفروش'!Q122</f>
        <v>-28950466</v>
      </c>
      <c r="R137" s="276">
        <f t="shared" si="11"/>
        <v>-253586462</v>
      </c>
      <c r="S137" s="154"/>
      <c r="T137" s="275">
        <f>R137/درآمدها!$J$4</f>
        <v>2.8571820841461469E-4</v>
      </c>
      <c r="U137" s="96">
        <v>230486383</v>
      </c>
      <c r="V137" s="176">
        <f>U137-M137</f>
        <v>230486383</v>
      </c>
      <c r="X137" s="176">
        <v>31107661</v>
      </c>
      <c r="Y137" s="176">
        <f>X137-G137</f>
        <v>31107661</v>
      </c>
    </row>
    <row r="138" spans="1:25" s="96" customFormat="1" ht="42.75" customHeight="1">
      <c r="A138" s="272" t="s">
        <v>357</v>
      </c>
      <c r="B138" s="273"/>
      <c r="C138" s="61">
        <v>0</v>
      </c>
      <c r="D138" s="61"/>
      <c r="E138" s="61">
        <f>'درآمد ناشی از تغییر قیمت اوراق '!I128</f>
        <v>-2207183533</v>
      </c>
      <c r="F138" s="61"/>
      <c r="G138" s="61">
        <f>'درآمد ناشی ازفروش'!I124</f>
        <v>0</v>
      </c>
      <c r="H138" s="61"/>
      <c r="I138" s="274">
        <f t="shared" si="9"/>
        <v>-2207183533</v>
      </c>
      <c r="J138" s="274"/>
      <c r="K138" s="275">
        <f t="shared" si="10"/>
        <v>4.1032148549011178E-3</v>
      </c>
      <c r="L138" s="275"/>
      <c r="M138" s="61">
        <v>0</v>
      </c>
      <c r="N138" s="72"/>
      <c r="O138" s="61">
        <f>'درآمد ناشی از تغییر قیمت اوراق '!P128</f>
        <v>-2142750335</v>
      </c>
      <c r="P138" s="61"/>
      <c r="Q138" s="61">
        <v>0</v>
      </c>
      <c r="R138" s="276">
        <f t="shared" si="11"/>
        <v>-2142750335</v>
      </c>
      <c r="S138" s="154"/>
      <c r="T138" s="275">
        <f>R138/درآمدها!$J$4</f>
        <v>2.4142565891234979E-3</v>
      </c>
      <c r="U138" s="96">
        <v>0</v>
      </c>
      <c r="V138" s="176">
        <f>U138-M138</f>
        <v>0</v>
      </c>
      <c r="X138" s="176">
        <v>0</v>
      </c>
      <c r="Y138" s="176">
        <f>X138-G138</f>
        <v>0</v>
      </c>
    </row>
    <row r="139" spans="1:25" s="96" customFormat="1" ht="42.75" customHeight="1">
      <c r="A139" s="272" t="s">
        <v>267</v>
      </c>
      <c r="B139" s="273"/>
      <c r="C139" s="61">
        <v>0</v>
      </c>
      <c r="D139" s="61"/>
      <c r="E139" s="61">
        <f>'درآمد ناشی از تغییر قیمت اوراق '!I129</f>
        <v>-33857875365</v>
      </c>
      <c r="F139" s="61"/>
      <c r="G139" s="61">
        <f>'درآمد ناشی ازفروش'!I125</f>
        <v>0</v>
      </c>
      <c r="H139" s="61"/>
      <c r="I139" s="274">
        <f t="shared" ref="I139:I202" si="16">C139+E139+G139</f>
        <v>-33857875365</v>
      </c>
      <c r="J139" s="274"/>
      <c r="K139" s="275">
        <f t="shared" si="10"/>
        <v>6.2942720927348733E-2</v>
      </c>
      <c r="L139" s="275"/>
      <c r="M139" s="61">
        <v>0</v>
      </c>
      <c r="N139" s="72"/>
      <c r="O139" s="61">
        <f>'درآمد ناشی از تغییر قیمت اوراق '!P129</f>
        <v>-8843587500</v>
      </c>
      <c r="P139" s="61"/>
      <c r="Q139" s="61">
        <f>'درآمد ناشی ازفروش'!Q123</f>
        <v>341794014</v>
      </c>
      <c r="R139" s="276">
        <f t="shared" si="11"/>
        <v>-8501793486</v>
      </c>
      <c r="S139" s="154"/>
      <c r="T139" s="275">
        <f>R139/درآمدها!$J$4</f>
        <v>9.5790492283099934E-3</v>
      </c>
      <c r="U139" s="96">
        <v>0</v>
      </c>
      <c r="V139" s="176">
        <f>U139-M139</f>
        <v>0</v>
      </c>
      <c r="X139" s="176">
        <v>279381205</v>
      </c>
      <c r="Y139" s="176">
        <f>X139-G139</f>
        <v>279381205</v>
      </c>
    </row>
    <row r="140" spans="1:25" s="96" customFormat="1" ht="42.75" customHeight="1">
      <c r="A140" s="272" t="s">
        <v>135</v>
      </c>
      <c r="B140" s="273"/>
      <c r="C140" s="61">
        <f>'درآمد سود سهام'!M55</f>
        <v>0</v>
      </c>
      <c r="D140" s="61"/>
      <c r="E140" s="61">
        <f>'درآمد ناشی از تغییر قیمت اوراق '!I130</f>
        <v>-2781665709</v>
      </c>
      <c r="F140" s="61"/>
      <c r="G140" s="61">
        <f>'درآمد ناشی ازفروش'!I126</f>
        <v>0</v>
      </c>
      <c r="H140" s="61"/>
      <c r="I140" s="274">
        <f t="shared" si="16"/>
        <v>-2781665709</v>
      </c>
      <c r="J140" s="274"/>
      <c r="K140" s="275">
        <f t="shared" ref="K140:K203" si="17">I140/-537915661512</f>
        <v>5.1711930104082785E-3</v>
      </c>
      <c r="L140" s="275"/>
      <c r="M140" s="61">
        <f>'درآمد سود سهام'!S55</f>
        <v>1840655000</v>
      </c>
      <c r="N140" s="72"/>
      <c r="O140" s="61">
        <f>'درآمد ناشی از تغییر قیمت اوراق '!P130</f>
        <v>-8169984304</v>
      </c>
      <c r="P140" s="61"/>
      <c r="Q140" s="61">
        <f>'درآمد ناشی ازفروش'!Q124</f>
        <v>-308674982</v>
      </c>
      <c r="R140" s="276">
        <f t="shared" ref="R140:R203" si="18">M140+O140+Q140</f>
        <v>-6638004286</v>
      </c>
      <c r="S140" s="154"/>
      <c r="T140" s="275">
        <f>R140/درآمدها!$J$4</f>
        <v>7.4791007259861278E-3</v>
      </c>
      <c r="V140" s="176"/>
      <c r="X140" s="176"/>
      <c r="Y140" s="176"/>
    </row>
    <row r="141" spans="1:25" s="96" customFormat="1" ht="42.75" customHeight="1">
      <c r="A141" s="280" t="s">
        <v>188</v>
      </c>
      <c r="B141" s="273"/>
      <c r="C141" s="61">
        <v>0</v>
      </c>
      <c r="D141" s="61"/>
      <c r="E141" s="61">
        <f>'درآمد ناشی از تغییر قیمت اوراق '!I131</f>
        <v>-2418615902</v>
      </c>
      <c r="F141" s="61"/>
      <c r="G141" s="61">
        <f>'درآمد ناشی ازفروش'!I127</f>
        <v>0</v>
      </c>
      <c r="H141" s="61"/>
      <c r="I141" s="274">
        <f t="shared" si="16"/>
        <v>-2418615902</v>
      </c>
      <c r="J141" s="274"/>
      <c r="K141" s="275">
        <f t="shared" si="17"/>
        <v>4.4962734403412507E-3</v>
      </c>
      <c r="L141" s="275"/>
      <c r="M141" s="61">
        <v>0</v>
      </c>
      <c r="N141" s="72"/>
      <c r="O141" s="61">
        <f>'درآمد ناشی از تغییر قیمت اوراق '!P131</f>
        <v>-10969197784</v>
      </c>
      <c r="P141" s="61"/>
      <c r="Q141" s="61">
        <f>'درآمد ناشی ازفروش'!Q125</f>
        <v>-372453296</v>
      </c>
      <c r="R141" s="276">
        <f t="shared" si="18"/>
        <v>-11341651080</v>
      </c>
      <c r="S141" s="154"/>
      <c r="T141" s="275">
        <f>R141/درآمدها!$J$4</f>
        <v>1.2778743003407176E-2</v>
      </c>
      <c r="U141" s="96">
        <v>796637700</v>
      </c>
      <c r="V141" s="176">
        <f t="shared" ref="V141:V153" si="19">U141-M141</f>
        <v>796637700</v>
      </c>
      <c r="X141" s="176">
        <v>37321501</v>
      </c>
      <c r="Y141" s="176">
        <f t="shared" ref="Y141:Y153" si="20">X141-G141</f>
        <v>37321501</v>
      </c>
    </row>
    <row r="142" spans="1:25" s="96" customFormat="1" ht="42.75" customHeight="1">
      <c r="A142" s="272" t="s">
        <v>358</v>
      </c>
      <c r="B142" s="273"/>
      <c r="C142" s="61">
        <v>0</v>
      </c>
      <c r="D142" s="61"/>
      <c r="E142" s="61">
        <f>'درآمد ناشی از تغییر قیمت اوراق '!I132</f>
        <v>-4965776963</v>
      </c>
      <c r="F142" s="61"/>
      <c r="G142" s="61">
        <f>'درآمد ناشی ازفروش'!I128</f>
        <v>0</v>
      </c>
      <c r="H142" s="61"/>
      <c r="I142" s="274">
        <f t="shared" si="16"/>
        <v>-4965776963</v>
      </c>
      <c r="J142" s="274"/>
      <c r="K142" s="275">
        <f t="shared" si="17"/>
        <v>9.2315158644794768E-3</v>
      </c>
      <c r="L142" s="275"/>
      <c r="M142" s="61">
        <v>0</v>
      </c>
      <c r="N142" s="72"/>
      <c r="O142" s="61">
        <f>'درآمد ناشی از تغییر قیمت اوراق '!P132</f>
        <v>-433067477</v>
      </c>
      <c r="P142" s="61"/>
      <c r="Q142" s="61">
        <v>0</v>
      </c>
      <c r="R142" s="276">
        <f t="shared" si="18"/>
        <v>-433067477</v>
      </c>
      <c r="S142" s="154"/>
      <c r="T142" s="275">
        <f>R142/درآمدها!$J$4</f>
        <v>4.8794112538656483E-4</v>
      </c>
      <c r="U142" s="96">
        <v>140897504</v>
      </c>
      <c r="V142" s="176">
        <f t="shared" si="19"/>
        <v>140897504</v>
      </c>
      <c r="X142" s="176">
        <v>271600928</v>
      </c>
      <c r="Y142" s="176">
        <f t="shared" si="20"/>
        <v>271600928</v>
      </c>
    </row>
    <row r="143" spans="1:25" s="96" customFormat="1" ht="42.75" customHeight="1">
      <c r="A143" s="272" t="s">
        <v>359</v>
      </c>
      <c r="B143" s="273"/>
      <c r="C143" s="61">
        <v>0</v>
      </c>
      <c r="D143" s="61"/>
      <c r="E143" s="61">
        <f>'درآمد ناشی از تغییر قیمت اوراق '!I133</f>
        <v>-3803867267</v>
      </c>
      <c r="F143" s="61"/>
      <c r="G143" s="61">
        <f>'درآمد ناشی ازفروش'!I129</f>
        <v>0</v>
      </c>
      <c r="H143" s="61"/>
      <c r="I143" s="274">
        <f t="shared" si="16"/>
        <v>-3803867267</v>
      </c>
      <c r="J143" s="274"/>
      <c r="K143" s="275">
        <f t="shared" si="17"/>
        <v>7.0714938031510395E-3</v>
      </c>
      <c r="L143" s="275"/>
      <c r="M143" s="61">
        <v>0</v>
      </c>
      <c r="N143" s="72"/>
      <c r="O143" s="61">
        <f>'درآمد ناشی از تغییر قیمت اوراق '!P133</f>
        <v>-2911008288</v>
      </c>
      <c r="P143" s="61"/>
      <c r="Q143" s="61">
        <v>0</v>
      </c>
      <c r="R143" s="276">
        <f t="shared" si="18"/>
        <v>-2911008288</v>
      </c>
      <c r="S143" s="154"/>
      <c r="T143" s="275">
        <f>R143/درآمدها!$J$4</f>
        <v>3.2798599190498375E-3</v>
      </c>
      <c r="U143" s="96">
        <v>3650092388</v>
      </c>
      <c r="V143" s="176">
        <f t="shared" si="19"/>
        <v>3650092388</v>
      </c>
      <c r="X143" s="176">
        <v>330593720</v>
      </c>
      <c r="Y143" s="176">
        <f t="shared" si="20"/>
        <v>330593720</v>
      </c>
    </row>
    <row r="144" spans="1:25" s="96" customFormat="1" ht="42.75" customHeight="1">
      <c r="A144" s="272" t="s">
        <v>288</v>
      </c>
      <c r="B144" s="273"/>
      <c r="C144" s="61">
        <v>0</v>
      </c>
      <c r="D144" s="61"/>
      <c r="E144" s="61">
        <f>'درآمد ناشی از تغییر قیمت اوراق '!I134</f>
        <v>-539371262</v>
      </c>
      <c r="F144" s="61"/>
      <c r="G144" s="61">
        <v>0</v>
      </c>
      <c r="H144" s="61"/>
      <c r="I144" s="274">
        <f t="shared" si="16"/>
        <v>-539371262</v>
      </c>
      <c r="J144" s="274"/>
      <c r="K144" s="275">
        <f t="shared" si="17"/>
        <v>1.0027060013160958E-3</v>
      </c>
      <c r="L144" s="275"/>
      <c r="M144" s="61">
        <v>0</v>
      </c>
      <c r="N144" s="72"/>
      <c r="O144" s="61">
        <f>'درآمد ناشی از تغییر قیمت اوراق '!P134</f>
        <v>-3482911813</v>
      </c>
      <c r="P144" s="61"/>
      <c r="Q144" s="61">
        <f>'درآمد ناشی ازفروش'!Q126</f>
        <v>-187582029</v>
      </c>
      <c r="R144" s="276">
        <f t="shared" si="18"/>
        <v>-3670493842</v>
      </c>
      <c r="S144" s="154"/>
      <c r="T144" s="275">
        <f>R144/درآمدها!$J$4</f>
        <v>4.1355793060164061E-3</v>
      </c>
      <c r="U144" s="96">
        <v>27637200</v>
      </c>
      <c r="V144" s="176">
        <f t="shared" si="19"/>
        <v>27637200</v>
      </c>
      <c r="X144" s="176">
        <v>178106691</v>
      </c>
      <c r="Y144" s="176">
        <f t="shared" si="20"/>
        <v>178106691</v>
      </c>
    </row>
    <row r="145" spans="1:25" s="96" customFormat="1" ht="42.75" customHeight="1">
      <c r="A145" s="272" t="s">
        <v>289</v>
      </c>
      <c r="B145" s="273"/>
      <c r="C145" s="61">
        <v>0</v>
      </c>
      <c r="D145" s="61"/>
      <c r="E145" s="61">
        <f>'درآمد ناشی از تغییر قیمت اوراق '!I135</f>
        <v>-10021366951</v>
      </c>
      <c r="F145" s="61"/>
      <c r="G145" s="61">
        <v>0</v>
      </c>
      <c r="H145" s="61"/>
      <c r="I145" s="274">
        <f t="shared" si="16"/>
        <v>-10021366951</v>
      </c>
      <c r="J145" s="274"/>
      <c r="K145" s="275">
        <f t="shared" si="17"/>
        <v>1.8629996611051341E-2</v>
      </c>
      <c r="L145" s="275"/>
      <c r="M145" s="61">
        <v>0</v>
      </c>
      <c r="N145" s="72"/>
      <c r="O145" s="61">
        <f>'درآمد ناشی از تغییر قیمت اوراق '!P135</f>
        <v>-15052462806</v>
      </c>
      <c r="P145" s="61"/>
      <c r="Q145" s="61">
        <f>'درآمد ناشی ازفروش'!Q127</f>
        <v>-522428407</v>
      </c>
      <c r="R145" s="276">
        <f t="shared" si="18"/>
        <v>-15574891213</v>
      </c>
      <c r="S145" s="154"/>
      <c r="T145" s="275">
        <f>R145/درآمدها!$J$4</f>
        <v>1.7548373752029733E-2</v>
      </c>
      <c r="U145" s="96">
        <v>217167060</v>
      </c>
      <c r="V145" s="176">
        <f t="shared" si="19"/>
        <v>217167060</v>
      </c>
      <c r="X145" s="176">
        <v>210238777</v>
      </c>
      <c r="Y145" s="176">
        <f t="shared" si="20"/>
        <v>210238777</v>
      </c>
    </row>
    <row r="146" spans="1:25" s="96" customFormat="1" ht="42.75" customHeight="1">
      <c r="A146" s="272" t="s">
        <v>102</v>
      </c>
      <c r="B146" s="273"/>
      <c r="C146" s="61">
        <v>0</v>
      </c>
      <c r="D146" s="61"/>
      <c r="E146" s="61">
        <f>'درآمد ناشی از تغییر قیمت اوراق '!I136</f>
        <v>-2328612055</v>
      </c>
      <c r="F146" s="61"/>
      <c r="G146" s="61">
        <f>'درآمد ناشی ازفروش'!I132</f>
        <v>0</v>
      </c>
      <c r="H146" s="61"/>
      <c r="I146" s="274">
        <f t="shared" si="16"/>
        <v>-2328612055</v>
      </c>
      <c r="J146" s="274"/>
      <c r="K146" s="275">
        <f t="shared" si="17"/>
        <v>4.3289538149058945E-3</v>
      </c>
      <c r="L146" s="275"/>
      <c r="M146" s="61">
        <v>0</v>
      </c>
      <c r="N146" s="72"/>
      <c r="O146" s="61">
        <f>'درآمد ناشی از تغییر قیمت اوراق '!P136</f>
        <v>-4724293477</v>
      </c>
      <c r="P146" s="61"/>
      <c r="Q146" s="61">
        <f>'درآمد ناشی ازفروش'!Q128</f>
        <v>-6080866827</v>
      </c>
      <c r="R146" s="276">
        <f t="shared" si="18"/>
        <v>-10805160304</v>
      </c>
      <c r="S146" s="154"/>
      <c r="T146" s="275">
        <f>R146/درآمدها!$J$4</f>
        <v>1.2174273892001354E-2</v>
      </c>
      <c r="U146" s="96">
        <v>0</v>
      </c>
      <c r="V146" s="176">
        <f t="shared" si="19"/>
        <v>0</v>
      </c>
      <c r="X146" s="176">
        <v>10649004</v>
      </c>
      <c r="Y146" s="176">
        <f t="shared" si="20"/>
        <v>10649004</v>
      </c>
    </row>
    <row r="147" spans="1:25" s="96" customFormat="1" ht="42.75" customHeight="1">
      <c r="A147" s="272" t="s">
        <v>104</v>
      </c>
      <c r="B147" s="273"/>
      <c r="C147" s="61">
        <f>'درآمد سود سهام'!M56</f>
        <v>0</v>
      </c>
      <c r="D147" s="61"/>
      <c r="E147" s="61">
        <f>'درآمد ناشی از تغییر قیمت اوراق '!I137</f>
        <v>-11100449036</v>
      </c>
      <c r="F147" s="61"/>
      <c r="G147" s="61">
        <f>'درآمد ناشی ازفروش'!I133</f>
        <v>0</v>
      </c>
      <c r="H147" s="61"/>
      <c r="I147" s="274">
        <f t="shared" si="16"/>
        <v>-11100449036</v>
      </c>
      <c r="J147" s="274"/>
      <c r="K147" s="275">
        <f t="shared" si="17"/>
        <v>2.0636039866915767E-2</v>
      </c>
      <c r="L147" s="275"/>
      <c r="M147" s="61">
        <f>'درآمد سود سهام'!S56</f>
        <v>17784211200</v>
      </c>
      <c r="N147" s="72"/>
      <c r="O147" s="61">
        <f>'درآمد ناشی از تغییر قیمت اوراق '!P137</f>
        <v>-37131831079</v>
      </c>
      <c r="P147" s="61"/>
      <c r="Q147" s="61">
        <f>'درآمد ناشی ازفروش'!Q129</f>
        <v>-2223057255</v>
      </c>
      <c r="R147" s="276">
        <f t="shared" si="18"/>
        <v>-21570677134</v>
      </c>
      <c r="S147" s="154"/>
      <c r="T147" s="275">
        <f>R147/درآمدها!$J$4</f>
        <v>2.4303881115769404E-2</v>
      </c>
      <c r="U147" s="96">
        <v>710100000</v>
      </c>
      <c r="V147" s="176">
        <f t="shared" si="19"/>
        <v>-17074111200</v>
      </c>
      <c r="X147" s="176">
        <v>59588484</v>
      </c>
      <c r="Y147" s="176">
        <f t="shared" si="20"/>
        <v>59588484</v>
      </c>
    </row>
    <row r="148" spans="1:25" s="96" customFormat="1" ht="42.75" customHeight="1">
      <c r="A148" s="272" t="s">
        <v>290</v>
      </c>
      <c r="B148" s="273"/>
      <c r="C148" s="61">
        <v>0</v>
      </c>
      <c r="D148" s="61"/>
      <c r="E148" s="61">
        <f>'درآمد ناشی از تغییر قیمت اوراق '!I138</f>
        <v>-5723661169</v>
      </c>
      <c r="F148" s="61"/>
      <c r="G148" s="61">
        <f>'درآمد ناشی ازفروش'!I130</f>
        <v>-4061143</v>
      </c>
      <c r="H148" s="61"/>
      <c r="I148" s="274">
        <f t="shared" si="16"/>
        <v>-5727722312</v>
      </c>
      <c r="J148" s="274"/>
      <c r="K148" s="275">
        <f t="shared" si="17"/>
        <v>1.0647993211241023E-2</v>
      </c>
      <c r="L148" s="275"/>
      <c r="M148" s="61">
        <v>0</v>
      </c>
      <c r="N148" s="72"/>
      <c r="O148" s="61">
        <f>'درآمد ناشی از تغییر قیمت اوراق '!P138</f>
        <v>1110493037</v>
      </c>
      <c r="P148" s="61"/>
      <c r="Q148" s="61">
        <f>'درآمد ناشی ازفروش'!Q130</f>
        <v>181165842</v>
      </c>
      <c r="R148" s="276">
        <f t="shared" si="18"/>
        <v>1291658879</v>
      </c>
      <c r="S148" s="154"/>
      <c r="T148" s="275">
        <f>R148/درآمدها!$J$4</f>
        <v>-1.4553239864622963E-3</v>
      </c>
      <c r="U148" s="96">
        <v>2138603550</v>
      </c>
      <c r="V148" s="176">
        <f t="shared" si="19"/>
        <v>2138603550</v>
      </c>
      <c r="X148" s="176">
        <v>336472080</v>
      </c>
      <c r="Y148" s="176">
        <f t="shared" si="20"/>
        <v>340533223</v>
      </c>
    </row>
    <row r="149" spans="1:25" s="96" customFormat="1" ht="42.75" customHeight="1">
      <c r="A149" s="272" t="s">
        <v>178</v>
      </c>
      <c r="B149" s="273"/>
      <c r="C149" s="61">
        <v>0</v>
      </c>
      <c r="D149" s="61"/>
      <c r="E149" s="61">
        <f>'درآمد ناشی از تغییر قیمت اوراق '!I139</f>
        <v>-9286301142</v>
      </c>
      <c r="F149" s="61"/>
      <c r="G149" s="61">
        <f>'درآمد ناشی ازفروش'!I131</f>
        <v>-132343650</v>
      </c>
      <c r="H149" s="61"/>
      <c r="I149" s="274">
        <f t="shared" si="16"/>
        <v>-9418644792</v>
      </c>
      <c r="J149" s="274"/>
      <c r="K149" s="275">
        <f t="shared" si="17"/>
        <v>1.7509519550937793E-2</v>
      </c>
      <c r="L149" s="275"/>
      <c r="M149" s="61">
        <v>0</v>
      </c>
      <c r="N149" s="72"/>
      <c r="O149" s="61">
        <f>'درآمد ناشی از تغییر قیمت اوراق '!P139</f>
        <v>-11289307304</v>
      </c>
      <c r="P149" s="61"/>
      <c r="Q149" s="61">
        <f>'درآمد ناشی ازفروش'!Q131</f>
        <v>-926873041</v>
      </c>
      <c r="R149" s="276">
        <f t="shared" si="18"/>
        <v>-12216180345</v>
      </c>
      <c r="S149" s="154"/>
      <c r="T149" s="275">
        <f>R149/درآمدها!$J$4</f>
        <v>1.3764083201899121E-2</v>
      </c>
      <c r="U149" s="96">
        <v>0</v>
      </c>
      <c r="V149" s="176">
        <f t="shared" si="19"/>
        <v>0</v>
      </c>
      <c r="X149" s="176">
        <v>70635049</v>
      </c>
      <c r="Y149" s="176">
        <f t="shared" si="20"/>
        <v>202978699</v>
      </c>
    </row>
    <row r="150" spans="1:25" s="96" customFormat="1" ht="42.75" customHeight="1">
      <c r="A150" s="272" t="s">
        <v>180</v>
      </c>
      <c r="B150" s="273"/>
      <c r="C150" s="61">
        <v>0</v>
      </c>
      <c r="D150" s="61"/>
      <c r="E150" s="61">
        <f>'درآمد ناشی از تغییر قیمت اوراق '!I140</f>
        <v>-2743912091</v>
      </c>
      <c r="F150" s="61"/>
      <c r="G150" s="61">
        <f>'درآمد ناشی ازفروش'!I132</f>
        <v>0</v>
      </c>
      <c r="H150" s="61"/>
      <c r="I150" s="274">
        <f t="shared" si="16"/>
        <v>-2743912091</v>
      </c>
      <c r="J150" s="274"/>
      <c r="K150" s="275">
        <f t="shared" si="17"/>
        <v>5.1010079968433633E-3</v>
      </c>
      <c r="L150" s="275"/>
      <c r="M150" s="61">
        <v>0</v>
      </c>
      <c r="N150" s="72"/>
      <c r="O150" s="61">
        <f>'درآمد ناشی از تغییر قیمت اوراق '!P140</f>
        <v>-776954889</v>
      </c>
      <c r="P150" s="61"/>
      <c r="Q150" s="61">
        <f>'درآمد ناشی ازفروش'!Q132</f>
        <v>-22116540</v>
      </c>
      <c r="R150" s="276">
        <f t="shared" si="18"/>
        <v>-799071429</v>
      </c>
      <c r="S150" s="154"/>
      <c r="T150" s="275">
        <f>R150/درآمدها!$J$4</f>
        <v>9.0032115787468971E-4</v>
      </c>
      <c r="U150" s="96">
        <v>0</v>
      </c>
      <c r="V150" s="176">
        <f t="shared" si="19"/>
        <v>0</v>
      </c>
      <c r="X150" s="176">
        <v>188400443</v>
      </c>
      <c r="Y150" s="176">
        <f t="shared" si="20"/>
        <v>188400443</v>
      </c>
    </row>
    <row r="151" spans="1:25" s="96" customFormat="1" ht="42.75" customHeight="1">
      <c r="A151" s="272" t="s">
        <v>259</v>
      </c>
      <c r="B151" s="273"/>
      <c r="C151" s="61">
        <v>0</v>
      </c>
      <c r="D151" s="61"/>
      <c r="E151" s="61">
        <f>'درآمد ناشی از تغییر قیمت اوراق '!I141</f>
        <v>8329585109</v>
      </c>
      <c r="F151" s="61"/>
      <c r="G151" s="61">
        <f>'درآمد ناشی ازفروش'!I133</f>
        <v>0</v>
      </c>
      <c r="H151" s="61"/>
      <c r="I151" s="274">
        <f t="shared" si="16"/>
        <v>8329585109</v>
      </c>
      <c r="J151" s="274"/>
      <c r="K151" s="275">
        <f t="shared" si="17"/>
        <v>-1.5484927666145265E-2</v>
      </c>
      <c r="L151" s="275"/>
      <c r="M151" s="61">
        <v>0</v>
      </c>
      <c r="N151" s="72"/>
      <c r="O151" s="61">
        <f>'درآمد ناشی از تغییر قیمت اوراق '!P141</f>
        <v>11748983038</v>
      </c>
      <c r="P151" s="61"/>
      <c r="Q151" s="61">
        <f>'درآمد ناشی ازفروش'!Q133</f>
        <v>-48003404</v>
      </c>
      <c r="R151" s="276">
        <f t="shared" si="18"/>
        <v>11700979634</v>
      </c>
      <c r="S151" s="154"/>
      <c r="T151" s="275">
        <f>R151/درآمدها!$J$4</f>
        <v>-1.3183601803326448E-2</v>
      </c>
      <c r="U151" s="96">
        <v>0</v>
      </c>
      <c r="V151" s="176">
        <f t="shared" si="19"/>
        <v>0</v>
      </c>
      <c r="X151" s="176">
        <v>80556118</v>
      </c>
      <c r="Y151" s="176">
        <f t="shared" si="20"/>
        <v>80556118</v>
      </c>
    </row>
    <row r="152" spans="1:25" s="96" customFormat="1" ht="42.75" customHeight="1">
      <c r="A152" s="272" t="s">
        <v>291</v>
      </c>
      <c r="B152" s="273"/>
      <c r="C152" s="61">
        <f>'درآمد سود سهام'!M57</f>
        <v>0</v>
      </c>
      <c r="D152" s="61"/>
      <c r="E152" s="61">
        <f>'درآمد ناشی از تغییر قیمت اوراق '!I142</f>
        <v>-761551720</v>
      </c>
      <c r="F152" s="61"/>
      <c r="G152" s="61">
        <f>'درآمد ناشی ازفروش'!I134</f>
        <v>0</v>
      </c>
      <c r="H152" s="61"/>
      <c r="I152" s="274">
        <f t="shared" si="16"/>
        <v>-761551720</v>
      </c>
      <c r="J152" s="274"/>
      <c r="K152" s="275">
        <f t="shared" si="17"/>
        <v>1.4157455796311874E-3</v>
      </c>
      <c r="L152" s="275"/>
      <c r="M152" s="61">
        <f>'درآمد سود سهام'!S57</f>
        <v>2217276371</v>
      </c>
      <c r="N152" s="72"/>
      <c r="O152" s="61">
        <f>'درآمد ناشی از تغییر قیمت اوراق '!P142</f>
        <v>-3251327681</v>
      </c>
      <c r="P152" s="61"/>
      <c r="Q152" s="61">
        <f>'درآمد ناشی ازفروش'!Q134</f>
        <v>-215062844</v>
      </c>
      <c r="R152" s="276">
        <f t="shared" si="18"/>
        <v>-1249114154</v>
      </c>
      <c r="S152" s="154"/>
      <c r="T152" s="275">
        <f>R152/درآمدها!$J$4</f>
        <v>1.407388451936433E-3</v>
      </c>
      <c r="U152" s="96">
        <v>958411300</v>
      </c>
      <c r="V152" s="176">
        <f t="shared" si="19"/>
        <v>-1258865071</v>
      </c>
      <c r="X152" s="176">
        <v>149464785</v>
      </c>
      <c r="Y152" s="176">
        <f t="shared" si="20"/>
        <v>149464785</v>
      </c>
    </row>
    <row r="153" spans="1:25" s="96" customFormat="1" ht="42.75" customHeight="1">
      <c r="A153" s="272" t="s">
        <v>260</v>
      </c>
      <c r="B153" s="273"/>
      <c r="C153" s="61">
        <v>0</v>
      </c>
      <c r="D153" s="61"/>
      <c r="E153" s="61">
        <f>'درآمد ناشی از تغییر قیمت اوراق '!I143</f>
        <v>-13779307285</v>
      </c>
      <c r="F153" s="61"/>
      <c r="G153" s="61">
        <f>'درآمد ناشی ازفروش'!I135</f>
        <v>0</v>
      </c>
      <c r="H153" s="61"/>
      <c r="I153" s="274">
        <f t="shared" si="16"/>
        <v>-13779307285</v>
      </c>
      <c r="J153" s="274"/>
      <c r="K153" s="275">
        <f t="shared" si="17"/>
        <v>2.5616110983399221E-2</v>
      </c>
      <c r="L153" s="275"/>
      <c r="M153" s="61">
        <v>0</v>
      </c>
      <c r="N153" s="72"/>
      <c r="O153" s="61">
        <f>'درآمد ناشی از تغییر قیمت اوراق '!P143</f>
        <v>9162477320</v>
      </c>
      <c r="P153" s="61"/>
      <c r="Q153" s="61">
        <f>'درآمد ناشی ازفروش'!Q135</f>
        <v>699152731</v>
      </c>
      <c r="R153" s="276">
        <f t="shared" si="18"/>
        <v>9861630051</v>
      </c>
      <c r="S153" s="154"/>
      <c r="T153" s="275">
        <f>R153/درآمدها!$J$4</f>
        <v>-1.1111189643157864E-2</v>
      </c>
      <c r="U153" s="96">
        <v>42142000</v>
      </c>
      <c r="V153" s="176">
        <f t="shared" si="19"/>
        <v>42142000</v>
      </c>
      <c r="X153" s="176">
        <v>79038030</v>
      </c>
      <c r="Y153" s="176">
        <f t="shared" si="20"/>
        <v>79038030</v>
      </c>
    </row>
    <row r="154" spans="1:25" s="96" customFormat="1" ht="42.75" customHeight="1">
      <c r="A154" s="272" t="s">
        <v>205</v>
      </c>
      <c r="B154" s="273"/>
      <c r="C154" s="61">
        <v>0</v>
      </c>
      <c r="D154" s="61"/>
      <c r="E154" s="61">
        <f>'درآمد ناشی از تغییر قیمت اوراق '!I144</f>
        <v>-1816358090</v>
      </c>
      <c r="F154" s="61"/>
      <c r="G154" s="61">
        <f>'درآمد ناشی ازفروش'!I136</f>
        <v>0</v>
      </c>
      <c r="H154" s="61"/>
      <c r="I154" s="274">
        <f t="shared" si="16"/>
        <v>-1816358090</v>
      </c>
      <c r="J154" s="274"/>
      <c r="K154" s="275">
        <f t="shared" si="17"/>
        <v>3.3766596140638303E-3</v>
      </c>
      <c r="L154" s="275"/>
      <c r="M154" s="61">
        <v>0</v>
      </c>
      <c r="N154" s="72"/>
      <c r="O154" s="61">
        <f>'درآمد ناشی از تغییر قیمت اوراق '!P144</f>
        <v>-2109675758</v>
      </c>
      <c r="P154" s="61"/>
      <c r="Q154" s="61">
        <f>'درآمد ناشی ازفروش'!Q136</f>
        <v>50196734</v>
      </c>
      <c r="R154" s="276">
        <f t="shared" si="18"/>
        <v>-2059479024</v>
      </c>
      <c r="S154" s="154"/>
      <c r="T154" s="275">
        <f>R154/درآمدها!$J$4</f>
        <v>2.3204340340722105E-3</v>
      </c>
      <c r="V154" s="176"/>
      <c r="X154" s="176"/>
      <c r="Y154" s="176"/>
    </row>
    <row r="155" spans="1:25" s="96" customFormat="1" ht="42.75" customHeight="1">
      <c r="A155" s="272" t="s">
        <v>261</v>
      </c>
      <c r="B155" s="273"/>
      <c r="C155" s="61">
        <v>0</v>
      </c>
      <c r="D155" s="61"/>
      <c r="E155" s="61">
        <f>'درآمد ناشی از تغییر قیمت اوراق '!I145</f>
        <v>-2360755850</v>
      </c>
      <c r="F155" s="61"/>
      <c r="G155" s="61">
        <f>'درآمد ناشی ازفروش'!I137</f>
        <v>0</v>
      </c>
      <c r="H155" s="61"/>
      <c r="I155" s="274">
        <f t="shared" si="16"/>
        <v>-2360755850</v>
      </c>
      <c r="J155" s="274"/>
      <c r="K155" s="275">
        <f t="shared" si="17"/>
        <v>4.388710013321178E-3</v>
      </c>
      <c r="L155" s="275"/>
      <c r="M155" s="61">
        <f>'درآمد سود سهام'!S95</f>
        <v>0</v>
      </c>
      <c r="N155" s="72"/>
      <c r="O155" s="61">
        <f>'درآمد ناشی از تغییر قیمت اوراق '!P145</f>
        <v>-13378407567</v>
      </c>
      <c r="P155" s="61"/>
      <c r="Q155" s="61">
        <f>'درآمد ناشی ازفروش'!Q137</f>
        <v>-176140602</v>
      </c>
      <c r="R155" s="276">
        <f t="shared" si="18"/>
        <v>-13554548169</v>
      </c>
      <c r="S155" s="154"/>
      <c r="T155" s="275">
        <f>R155/درآمدها!$J$4</f>
        <v>1.5272034588014703E-2</v>
      </c>
      <c r="U155" s="96">
        <v>0</v>
      </c>
      <c r="V155" s="176">
        <f t="shared" ref="V155:V161" si="21">U155-M155</f>
        <v>0</v>
      </c>
      <c r="X155" s="176">
        <v>159831849</v>
      </c>
      <c r="Y155" s="176">
        <f t="shared" ref="Y155:Y161" si="22">X155-G155</f>
        <v>159831849</v>
      </c>
    </row>
    <row r="156" spans="1:25" s="96" customFormat="1" ht="42.75" customHeight="1">
      <c r="A156" s="272" t="s">
        <v>307</v>
      </c>
      <c r="B156" s="273"/>
      <c r="C156" s="61">
        <v>0</v>
      </c>
      <c r="D156" s="61"/>
      <c r="E156" s="61">
        <f>'درآمد ناشی از تغییر قیمت اوراق '!I146</f>
        <v>-688708982</v>
      </c>
      <c r="F156" s="61"/>
      <c r="G156" s="61">
        <f>'درآمد ناشی ازفروش'!I138</f>
        <v>0</v>
      </c>
      <c r="H156" s="61"/>
      <c r="I156" s="274">
        <f t="shared" si="16"/>
        <v>-688708982</v>
      </c>
      <c r="J156" s="274"/>
      <c r="K156" s="275">
        <f t="shared" si="17"/>
        <v>1.280328927520241E-3</v>
      </c>
      <c r="L156" s="275"/>
      <c r="M156" s="61">
        <f>'درآمد سود سهام'!S96</f>
        <v>0</v>
      </c>
      <c r="N156" s="72"/>
      <c r="O156" s="61">
        <f>'درآمد ناشی از تغییر قیمت اوراق '!P146</f>
        <v>-151333131</v>
      </c>
      <c r="P156" s="61"/>
      <c r="Q156" s="61">
        <f>'درآمد ناشی ازفروش'!Q138</f>
        <v>823462</v>
      </c>
      <c r="R156" s="276">
        <f t="shared" si="18"/>
        <v>-150509669</v>
      </c>
      <c r="S156" s="154"/>
      <c r="T156" s="275">
        <f>R156/درآمدها!$J$4</f>
        <v>1.6958063390527792E-4</v>
      </c>
      <c r="U156" s="96">
        <v>0</v>
      </c>
      <c r="V156" s="176">
        <f t="shared" si="21"/>
        <v>0</v>
      </c>
      <c r="X156" s="176">
        <v>81123003</v>
      </c>
      <c r="Y156" s="176">
        <f t="shared" si="22"/>
        <v>81123003</v>
      </c>
    </row>
    <row r="157" spans="1:25" s="96" customFormat="1" ht="42.75" customHeight="1">
      <c r="A157" s="272" t="s">
        <v>218</v>
      </c>
      <c r="B157" s="273"/>
      <c r="C157" s="61">
        <v>0</v>
      </c>
      <c r="D157" s="61"/>
      <c r="E157" s="61">
        <f>'درآمد ناشی از تغییر قیمت اوراق '!I147</f>
        <v>-1005009470</v>
      </c>
      <c r="F157" s="61"/>
      <c r="G157" s="61">
        <f>'درآمد ناشی ازفروش'!I139</f>
        <v>0</v>
      </c>
      <c r="H157" s="61"/>
      <c r="I157" s="274">
        <f t="shared" si="16"/>
        <v>-1005009470</v>
      </c>
      <c r="J157" s="274"/>
      <c r="K157" s="275">
        <f t="shared" si="17"/>
        <v>1.8683402286058554E-3</v>
      </c>
      <c r="L157" s="275"/>
      <c r="M157" s="61">
        <v>0</v>
      </c>
      <c r="N157" s="72"/>
      <c r="O157" s="61">
        <f>'درآمد ناشی از تغییر قیمت اوراق '!P147</f>
        <v>-3651538929</v>
      </c>
      <c r="P157" s="61"/>
      <c r="Q157" s="61">
        <f>'درآمد ناشی ازفروش'!Q139</f>
        <v>187408668</v>
      </c>
      <c r="R157" s="276">
        <f t="shared" si="18"/>
        <v>-3464130261</v>
      </c>
      <c r="S157" s="154"/>
      <c r="T157" s="275">
        <f>R157/درآمدها!$J$4</f>
        <v>3.9030675536920879E-3</v>
      </c>
      <c r="U157" s="96">
        <v>0</v>
      </c>
      <c r="V157" s="176">
        <f t="shared" si="21"/>
        <v>0</v>
      </c>
      <c r="X157" s="176">
        <v>273434156</v>
      </c>
      <c r="Y157" s="176">
        <f t="shared" si="22"/>
        <v>273434156</v>
      </c>
    </row>
    <row r="158" spans="1:25" s="96" customFormat="1" ht="42.75" customHeight="1">
      <c r="A158" s="272" t="s">
        <v>207</v>
      </c>
      <c r="B158" s="273"/>
      <c r="C158" s="61">
        <f>'درآمد سود سهام'!M58</f>
        <v>947828327</v>
      </c>
      <c r="D158" s="61"/>
      <c r="E158" s="61">
        <f>'درآمد ناشی از تغییر قیمت اوراق '!I148</f>
        <v>-1949113553</v>
      </c>
      <c r="F158" s="61"/>
      <c r="G158" s="61">
        <f>'درآمد ناشی ازفروش'!I140</f>
        <v>0</v>
      </c>
      <c r="H158" s="61"/>
      <c r="I158" s="274">
        <f t="shared" si="16"/>
        <v>-1001285226</v>
      </c>
      <c r="J158" s="274"/>
      <c r="K158" s="275">
        <f t="shared" si="17"/>
        <v>1.8614167566445971E-3</v>
      </c>
      <c r="L158" s="275"/>
      <c r="M158" s="61">
        <f>'درآمد سود سهام'!S58</f>
        <v>947828327</v>
      </c>
      <c r="N158" s="72"/>
      <c r="O158" s="61">
        <f>'درآمد ناشی از تغییر قیمت اوراق '!P148</f>
        <v>-1632332929</v>
      </c>
      <c r="P158" s="61"/>
      <c r="Q158" s="61">
        <f>'درآمد ناشی ازفروش'!Q140</f>
        <v>628768603</v>
      </c>
      <c r="R158" s="276">
        <f t="shared" si="18"/>
        <v>-55735999</v>
      </c>
      <c r="S158" s="154"/>
      <c r="T158" s="275">
        <f>R158/درآمدها!$J$4</f>
        <v>6.2798264753103248E-5</v>
      </c>
      <c r="U158" s="96">
        <v>89103885</v>
      </c>
      <c r="V158" s="176">
        <f t="shared" si="21"/>
        <v>-858724442</v>
      </c>
      <c r="X158" s="176">
        <v>-52562770</v>
      </c>
      <c r="Y158" s="176">
        <f t="shared" si="22"/>
        <v>-52562770</v>
      </c>
    </row>
    <row r="159" spans="1:25" s="96" customFormat="1" ht="42.75" customHeight="1">
      <c r="A159" s="272" t="s">
        <v>187</v>
      </c>
      <c r="B159" s="273"/>
      <c r="C159" s="61">
        <v>0</v>
      </c>
      <c r="D159" s="61"/>
      <c r="E159" s="61">
        <f>'درآمد ناشی از تغییر قیمت اوراق '!I149</f>
        <v>-2457814110</v>
      </c>
      <c r="F159" s="61"/>
      <c r="G159" s="61">
        <f>'درآمد ناشی ازفروش'!I141</f>
        <v>0</v>
      </c>
      <c r="H159" s="61"/>
      <c r="I159" s="274">
        <f t="shared" si="16"/>
        <v>-2457814110</v>
      </c>
      <c r="J159" s="274"/>
      <c r="K159" s="275">
        <f t="shared" si="17"/>
        <v>4.5691439864224337E-3</v>
      </c>
      <c r="L159" s="275"/>
      <c r="M159" s="61">
        <v>0</v>
      </c>
      <c r="N159" s="72"/>
      <c r="O159" s="61">
        <f>'درآمد ناشی از تغییر قیمت اوراق '!P149</f>
        <v>1446399013</v>
      </c>
      <c r="P159" s="61"/>
      <c r="Q159" s="61">
        <f>'درآمد ناشی ازفروش'!Q141</f>
        <v>98232119</v>
      </c>
      <c r="R159" s="276">
        <f t="shared" si="18"/>
        <v>1544631132</v>
      </c>
      <c r="S159" s="154"/>
      <c r="T159" s="275">
        <f>R159/درآمدها!$J$4</f>
        <v>-1.7403501599248554E-3</v>
      </c>
      <c r="U159" s="96">
        <v>1264760320</v>
      </c>
      <c r="V159" s="176">
        <f t="shared" si="21"/>
        <v>1264760320</v>
      </c>
      <c r="X159" s="176">
        <v>5635765052</v>
      </c>
      <c r="Y159" s="176">
        <f t="shared" si="22"/>
        <v>5635765052</v>
      </c>
    </row>
    <row r="160" spans="1:25" s="96" customFormat="1" ht="49.5" customHeight="1">
      <c r="A160" s="272" t="s">
        <v>308</v>
      </c>
      <c r="B160" s="273"/>
      <c r="C160" s="61">
        <v>0</v>
      </c>
      <c r="D160" s="61"/>
      <c r="E160" s="61">
        <f>'درآمد ناشی از تغییر قیمت اوراق '!I150</f>
        <v>-1789</v>
      </c>
      <c r="F160" s="61"/>
      <c r="G160" s="61">
        <f>'درآمد ناشی ازفروش'!I142</f>
        <v>0</v>
      </c>
      <c r="H160" s="61"/>
      <c r="I160" s="274">
        <f t="shared" si="16"/>
        <v>-1789</v>
      </c>
      <c r="J160" s="274"/>
      <c r="K160" s="275">
        <f t="shared" si="17"/>
        <v>3.3258001727843176E-9</v>
      </c>
      <c r="L160" s="275"/>
      <c r="M160" s="61">
        <v>0</v>
      </c>
      <c r="N160" s="72"/>
      <c r="O160" s="61">
        <f>'درآمد ناشی از تغییر قیمت اوراق '!P150</f>
        <v>-13735531501</v>
      </c>
      <c r="P160" s="61"/>
      <c r="Q160" s="61">
        <v>0</v>
      </c>
      <c r="R160" s="276">
        <f t="shared" si="18"/>
        <v>-13735531501</v>
      </c>
      <c r="S160" s="154"/>
      <c r="T160" s="275">
        <f>R160/درآمدها!$J$4</f>
        <v>1.5475950179423315E-2</v>
      </c>
      <c r="U160" s="96">
        <v>4795700</v>
      </c>
      <c r="V160" s="176">
        <f t="shared" si="21"/>
        <v>4795700</v>
      </c>
      <c r="X160" s="176">
        <v>-270359229</v>
      </c>
      <c r="Y160" s="176">
        <f t="shared" si="22"/>
        <v>-270359229</v>
      </c>
    </row>
    <row r="161" spans="1:25" s="96" customFormat="1" ht="42.75" customHeight="1">
      <c r="A161" s="272" t="s">
        <v>157</v>
      </c>
      <c r="B161" s="273"/>
      <c r="C161" s="61">
        <v>0</v>
      </c>
      <c r="D161" s="61"/>
      <c r="E161" s="61">
        <f>'درآمد ناشی از تغییر قیمت اوراق '!I151</f>
        <v>-3357214328</v>
      </c>
      <c r="F161" s="61"/>
      <c r="G161" s="61">
        <f>'درآمد ناشی ازفروش'!I143</f>
        <v>0</v>
      </c>
      <c r="H161" s="61"/>
      <c r="I161" s="274">
        <f t="shared" si="16"/>
        <v>-3357214328</v>
      </c>
      <c r="J161" s="274"/>
      <c r="K161" s="275">
        <f t="shared" si="17"/>
        <v>6.2411537127648889E-3</v>
      </c>
      <c r="L161" s="275"/>
      <c r="M161" s="61">
        <f>'درآمد سود سهام'!S59</f>
        <v>4985121100</v>
      </c>
      <c r="N161" s="72"/>
      <c r="O161" s="61">
        <f>'درآمد ناشی از تغییر قیمت اوراق '!P151</f>
        <v>-7978888423</v>
      </c>
      <c r="P161" s="61"/>
      <c r="Q161" s="61">
        <f>'درآمد ناشی ازفروش'!Q142</f>
        <v>-246863740</v>
      </c>
      <c r="R161" s="276">
        <f t="shared" si="18"/>
        <v>-3240631063</v>
      </c>
      <c r="S161" s="154"/>
      <c r="T161" s="275">
        <f>R161/درآمدها!$J$4</f>
        <v>3.6512489434594045E-3</v>
      </c>
      <c r="U161" s="96">
        <v>0</v>
      </c>
      <c r="V161" s="176">
        <f t="shared" si="21"/>
        <v>-4985121100</v>
      </c>
      <c r="X161" s="176">
        <v>0</v>
      </c>
      <c r="Y161" s="176">
        <f t="shared" si="22"/>
        <v>0</v>
      </c>
    </row>
    <row r="162" spans="1:25" s="96" customFormat="1" ht="42.75" customHeight="1">
      <c r="A162" s="272" t="s">
        <v>162</v>
      </c>
      <c r="B162" s="273"/>
      <c r="C162" s="61">
        <v>0</v>
      </c>
      <c r="D162" s="61"/>
      <c r="E162" s="61">
        <f>'درآمد ناشی از تغییر قیمت اوراق '!I152</f>
        <v>-3363545000</v>
      </c>
      <c r="F162" s="61"/>
      <c r="G162" s="61">
        <f>'درآمد ناشی ازفروش'!I144</f>
        <v>0</v>
      </c>
      <c r="H162" s="61"/>
      <c r="I162" s="274">
        <f t="shared" si="16"/>
        <v>-3363545000</v>
      </c>
      <c r="J162" s="274"/>
      <c r="K162" s="275">
        <f t="shared" si="17"/>
        <v>6.252922606018908E-3</v>
      </c>
      <c r="L162" s="275"/>
      <c r="M162" s="61">
        <v>0</v>
      </c>
      <c r="N162" s="72"/>
      <c r="O162" s="61">
        <f>'درآمد ناشی از تغییر قیمت اوراق '!P152</f>
        <v>-7221693764</v>
      </c>
      <c r="P162" s="61"/>
      <c r="Q162" s="61">
        <f>'درآمد ناشی ازفروش'!Q143</f>
        <v>207658690</v>
      </c>
      <c r="R162" s="276">
        <f t="shared" si="18"/>
        <v>-7014035074</v>
      </c>
      <c r="S162" s="154"/>
      <c r="T162" s="275">
        <f>R162/درآمدها!$J$4</f>
        <v>7.9027780871857006E-3</v>
      </c>
      <c r="V162" s="176"/>
      <c r="X162" s="176"/>
      <c r="Y162" s="176"/>
    </row>
    <row r="163" spans="1:25" s="96" customFormat="1" ht="42.75" customHeight="1">
      <c r="A163" s="272" t="s">
        <v>139</v>
      </c>
      <c r="B163" s="273"/>
      <c r="C163" s="61">
        <v>0</v>
      </c>
      <c r="D163" s="61"/>
      <c r="E163" s="61">
        <f>'درآمد ناشی از تغییر قیمت اوراق '!I153</f>
        <v>34440623</v>
      </c>
      <c r="F163" s="61"/>
      <c r="G163" s="61">
        <f>'درآمد ناشی ازفروش'!I145</f>
        <v>0</v>
      </c>
      <c r="H163" s="61"/>
      <c r="I163" s="274">
        <f t="shared" si="16"/>
        <v>34440623</v>
      </c>
      <c r="J163" s="274"/>
      <c r="K163" s="275">
        <f t="shared" si="17"/>
        <v>-6.4026064798322822E-5</v>
      </c>
      <c r="L163" s="275"/>
      <c r="M163" s="61">
        <v>0</v>
      </c>
      <c r="N163" s="72"/>
      <c r="O163" s="61">
        <f>'درآمد ناشی از تغییر قیمت اوراق '!P153</f>
        <v>-1050161203</v>
      </c>
      <c r="P163" s="61"/>
      <c r="Q163" s="61">
        <f>'درآمد ناشی ازفروش'!Q144</f>
        <v>-200843196</v>
      </c>
      <c r="R163" s="276">
        <f t="shared" si="18"/>
        <v>-1251004399</v>
      </c>
      <c r="S163" s="154"/>
      <c r="T163" s="275">
        <f>R163/درآمدها!$J$4</f>
        <v>1.4095182084329163E-3</v>
      </c>
      <c r="U163" s="96">
        <v>282652500</v>
      </c>
      <c r="V163" s="176">
        <f>U163-M163</f>
        <v>282652500</v>
      </c>
      <c r="X163" s="176">
        <v>21722291</v>
      </c>
      <c r="Y163" s="176">
        <f>X163-G163</f>
        <v>21722291</v>
      </c>
    </row>
    <row r="164" spans="1:25" s="96" customFormat="1" ht="42.75" customHeight="1">
      <c r="A164" s="272" t="s">
        <v>309</v>
      </c>
      <c r="B164" s="273"/>
      <c r="C164" s="61">
        <f>'درآمد سود سهام'!M69</f>
        <v>0</v>
      </c>
      <c r="D164" s="61"/>
      <c r="E164" s="61">
        <f>'درآمد ناشی از تغییر قیمت اوراق '!I154</f>
        <v>-97242168</v>
      </c>
      <c r="F164" s="61"/>
      <c r="G164" s="61">
        <f>'درآمد ناشی ازفروش'!I146</f>
        <v>0</v>
      </c>
      <c r="H164" s="61"/>
      <c r="I164" s="274">
        <f t="shared" si="16"/>
        <v>-97242168</v>
      </c>
      <c r="J164" s="274"/>
      <c r="K164" s="275">
        <f t="shared" si="17"/>
        <v>1.8077586312818426E-4</v>
      </c>
      <c r="L164" s="275"/>
      <c r="M164" s="61">
        <v>0</v>
      </c>
      <c r="N164" s="72"/>
      <c r="O164" s="61">
        <f>'درآمد ناشی از تغییر قیمت اوراق '!P154</f>
        <v>-9594144512</v>
      </c>
      <c r="P164" s="61"/>
      <c r="Q164" s="61">
        <f>'درآمد ناشی ازفروش'!Q145</f>
        <v>-550189500</v>
      </c>
      <c r="R164" s="276">
        <f t="shared" si="18"/>
        <v>-10144334012</v>
      </c>
      <c r="S164" s="154"/>
      <c r="T164" s="275">
        <f>R164/درآمدها!$J$4</f>
        <v>1.1429714806573864E-2</v>
      </c>
      <c r="U164" s="96">
        <v>0</v>
      </c>
      <c r="V164" s="176">
        <f>U164-M164</f>
        <v>0</v>
      </c>
      <c r="X164" s="176">
        <v>513579645</v>
      </c>
      <c r="Y164" s="176">
        <f>X164-G164</f>
        <v>513579645</v>
      </c>
    </row>
    <row r="165" spans="1:25" s="96" customFormat="1" ht="42.75" customHeight="1">
      <c r="A165" s="272" t="s">
        <v>199</v>
      </c>
      <c r="B165" s="273"/>
      <c r="C165" s="61">
        <v>0</v>
      </c>
      <c r="D165" s="61"/>
      <c r="E165" s="61">
        <f>'درآمد ناشی از تغییر قیمت اوراق '!I155</f>
        <v>-3130337860</v>
      </c>
      <c r="F165" s="61"/>
      <c r="G165" s="61">
        <v>0</v>
      </c>
      <c r="H165" s="61"/>
      <c r="I165" s="274">
        <f t="shared" si="16"/>
        <v>-3130337860</v>
      </c>
      <c r="J165" s="274"/>
      <c r="K165" s="275">
        <f t="shared" si="17"/>
        <v>5.8193841227843993E-3</v>
      </c>
      <c r="L165" s="275"/>
      <c r="M165" s="61">
        <f>'درآمد سود سهام'!S60</f>
        <v>3158391150</v>
      </c>
      <c r="N165" s="72"/>
      <c r="O165" s="61">
        <f>'درآمد ناشی از تغییر قیمت اوراق '!P155</f>
        <v>-7891146042</v>
      </c>
      <c r="P165" s="61"/>
      <c r="Q165" s="61">
        <f>'درآمد ناشی ازفروش'!Q146</f>
        <v>-28709419</v>
      </c>
      <c r="R165" s="276">
        <f t="shared" si="18"/>
        <v>-4761464311</v>
      </c>
      <c r="S165" s="154"/>
      <c r="T165" s="275">
        <f>R165/درآمدها!$J$4</f>
        <v>5.3647858077259967E-3</v>
      </c>
      <c r="U165" s="96">
        <v>0</v>
      </c>
      <c r="V165" s="176">
        <f>U165-M165</f>
        <v>-3158391150</v>
      </c>
      <c r="X165" s="176">
        <v>115599221</v>
      </c>
      <c r="Y165" s="176">
        <f>X165-G165</f>
        <v>115599221</v>
      </c>
    </row>
    <row r="166" spans="1:25" s="96" customFormat="1" ht="42.75" customHeight="1">
      <c r="A166" s="272" t="s">
        <v>119</v>
      </c>
      <c r="B166" s="273"/>
      <c r="C166" s="61">
        <f>'درآمد سود سهام'!M61</f>
        <v>0</v>
      </c>
      <c r="D166" s="61"/>
      <c r="E166" s="61">
        <f>'درآمد ناشی از تغییر قیمت اوراق '!I156</f>
        <v>314786160</v>
      </c>
      <c r="F166" s="61"/>
      <c r="G166" s="61">
        <f>'درآمد ناشی ازفروش'!I147</f>
        <v>212685318</v>
      </c>
      <c r="H166" s="61"/>
      <c r="I166" s="274">
        <f t="shared" si="16"/>
        <v>527471478</v>
      </c>
      <c r="J166" s="274"/>
      <c r="K166" s="275">
        <f t="shared" si="17"/>
        <v>-9.8058397578043555E-4</v>
      </c>
      <c r="L166" s="275"/>
      <c r="M166" s="61">
        <f>'درآمد سود سهام'!S61</f>
        <v>984873784</v>
      </c>
      <c r="N166" s="72"/>
      <c r="O166" s="61">
        <f>'درآمد ناشی از تغییر قیمت اوراق '!P156</f>
        <v>7127387374</v>
      </c>
      <c r="P166" s="61"/>
      <c r="Q166" s="61">
        <f>'درآمد ناشی ازفروش'!Q147</f>
        <v>4923405870</v>
      </c>
      <c r="R166" s="276">
        <f t="shared" si="18"/>
        <v>13035667028</v>
      </c>
      <c r="S166" s="154"/>
      <c r="T166" s="275">
        <f>R166/درآمدها!$J$4</f>
        <v>-1.4687406414975044E-2</v>
      </c>
      <c r="U166" s="96">
        <v>0</v>
      </c>
      <c r="V166" s="176">
        <f>U166-M166</f>
        <v>-984873784</v>
      </c>
      <c r="X166" s="176">
        <v>-256212575</v>
      </c>
      <c r="Y166" s="176">
        <f>X166-G166</f>
        <v>-468897893</v>
      </c>
    </row>
    <row r="167" spans="1:25" s="96" customFormat="1" ht="42.75" customHeight="1">
      <c r="A167" s="272" t="s">
        <v>341</v>
      </c>
      <c r="B167" s="273"/>
      <c r="C167" s="61">
        <v>0</v>
      </c>
      <c r="D167" s="61"/>
      <c r="E167" s="61">
        <f>'درآمد ناشی از تغییر قیمت اوراق '!I157</f>
        <v>-843865683</v>
      </c>
      <c r="F167" s="61"/>
      <c r="G167" s="61">
        <f>'درآمد ناشی ازفروش'!I148</f>
        <v>0</v>
      </c>
      <c r="H167" s="61"/>
      <c r="I167" s="274">
        <f t="shared" si="16"/>
        <v>-843865683</v>
      </c>
      <c r="J167" s="274"/>
      <c r="K167" s="275">
        <f t="shared" si="17"/>
        <v>1.5687694993449727E-3</v>
      </c>
      <c r="L167" s="275"/>
      <c r="M167" s="61">
        <v>0</v>
      </c>
      <c r="N167" s="72"/>
      <c r="O167" s="61">
        <f>'درآمد ناشی از تغییر قیمت اوراق '!P157</f>
        <v>-1207020235</v>
      </c>
      <c r="P167" s="61"/>
      <c r="Q167" s="61">
        <f>'درآمد ناشی ازفروش'!Q148</f>
        <v>-3508722</v>
      </c>
      <c r="R167" s="276">
        <f t="shared" si="18"/>
        <v>-1210528957</v>
      </c>
      <c r="S167" s="154"/>
      <c r="T167" s="275">
        <f>R167/درآمدها!$J$4</f>
        <v>1.3639141541714169E-3</v>
      </c>
      <c r="U167" s="96">
        <v>789541200</v>
      </c>
      <c r="V167" s="176">
        <f>U167-M167</f>
        <v>789541200</v>
      </c>
      <c r="X167" s="176">
        <v>424605814</v>
      </c>
      <c r="Y167" s="176">
        <f>X167-G167</f>
        <v>424605814</v>
      </c>
    </row>
    <row r="168" spans="1:25" s="96" customFormat="1" ht="42.75" customHeight="1">
      <c r="A168" s="272" t="s">
        <v>103</v>
      </c>
      <c r="B168" s="273"/>
      <c r="C168" s="61">
        <v>0</v>
      </c>
      <c r="D168" s="61"/>
      <c r="E168" s="61">
        <f>'درآمد ناشی از تغییر قیمت اوراق '!I158</f>
        <v>-8124017314</v>
      </c>
      <c r="F168" s="61"/>
      <c r="G168" s="61">
        <f>'درآمد ناشی ازفروش'!I149</f>
        <v>0</v>
      </c>
      <c r="H168" s="61"/>
      <c r="I168" s="274">
        <f t="shared" si="16"/>
        <v>-8124017314</v>
      </c>
      <c r="J168" s="274"/>
      <c r="K168" s="275">
        <f t="shared" si="17"/>
        <v>1.5102771484965895E-2</v>
      </c>
      <c r="L168" s="275"/>
      <c r="M168" s="61">
        <v>0</v>
      </c>
      <c r="N168" s="72"/>
      <c r="O168" s="61">
        <f>'درآمد ناشی از تغییر قیمت اوراق '!P158</f>
        <v>-23982202768</v>
      </c>
      <c r="P168" s="61"/>
      <c r="Q168" s="61">
        <f>'درآمد ناشی ازفروش'!Q149</f>
        <v>-231663148</v>
      </c>
      <c r="R168" s="276">
        <f t="shared" si="18"/>
        <v>-24213865916</v>
      </c>
      <c r="S168" s="154"/>
      <c r="T168" s="275">
        <f>R168/درآمدها!$J$4</f>
        <v>2.728198632429843E-2</v>
      </c>
      <c r="V168" s="176"/>
      <c r="X168" s="176"/>
      <c r="Y168" s="176"/>
    </row>
    <row r="169" spans="1:25" s="96" customFormat="1" ht="42.75" customHeight="1">
      <c r="A169" s="272" t="s">
        <v>147</v>
      </c>
      <c r="B169" s="273"/>
      <c r="C169" s="61">
        <f>'درآمد سود سهام'!M62</f>
        <v>0</v>
      </c>
      <c r="D169" s="61"/>
      <c r="E169" s="61">
        <f>'درآمد ناشی از تغییر قیمت اوراق '!I159</f>
        <v>-955281958</v>
      </c>
      <c r="F169" s="61"/>
      <c r="G169" s="61">
        <f>'درآمد ناشی ازفروش'!I150</f>
        <v>0</v>
      </c>
      <c r="H169" s="61"/>
      <c r="I169" s="274">
        <f t="shared" si="16"/>
        <v>-955281958</v>
      </c>
      <c r="J169" s="274"/>
      <c r="K169" s="275">
        <f t="shared" si="17"/>
        <v>1.7758954169782789E-3</v>
      </c>
      <c r="L169" s="275"/>
      <c r="M169" s="61">
        <f>'درآمد سود سهام'!S62</f>
        <v>2687651888</v>
      </c>
      <c r="N169" s="72"/>
      <c r="O169" s="61">
        <f>'درآمد ناشی از تغییر قیمت اوراق '!P159</f>
        <v>-3423100863</v>
      </c>
      <c r="P169" s="61"/>
      <c r="Q169" s="61">
        <f>'درآمد ناشی ازفروش'!Q150</f>
        <v>-54636527</v>
      </c>
      <c r="R169" s="276">
        <f t="shared" si="18"/>
        <v>-790085502</v>
      </c>
      <c r="S169" s="154"/>
      <c r="T169" s="275">
        <f>R169/درآمدها!$J$4</f>
        <v>8.9019663094554895E-4</v>
      </c>
      <c r="U169" s="96">
        <v>140106825</v>
      </c>
      <c r="V169" s="176">
        <f t="shared" ref="V169:V180" si="23">U169-M169</f>
        <v>-2547545063</v>
      </c>
      <c r="X169" s="176">
        <v>-41765016</v>
      </c>
      <c r="Y169" s="176">
        <f t="shared" ref="Y169:Y180" si="24">X169-G169</f>
        <v>-41765016</v>
      </c>
    </row>
    <row r="170" spans="1:25" s="96" customFormat="1" ht="42.75" customHeight="1">
      <c r="A170" s="272" t="s">
        <v>360</v>
      </c>
      <c r="B170" s="273"/>
      <c r="C170" s="61">
        <v>0</v>
      </c>
      <c r="D170" s="61"/>
      <c r="E170" s="61">
        <f>'درآمد ناشی از تغییر قیمت اوراق '!I160</f>
        <v>175427741</v>
      </c>
      <c r="F170" s="61"/>
      <c r="G170" s="61">
        <f>'درآمد ناشی ازفروش'!I151</f>
        <v>0</v>
      </c>
      <c r="H170" s="61"/>
      <c r="I170" s="274">
        <f t="shared" si="16"/>
        <v>175427741</v>
      </c>
      <c r="J170" s="274"/>
      <c r="K170" s="275">
        <f t="shared" si="17"/>
        <v>-3.2612499235827976E-4</v>
      </c>
      <c r="L170" s="275"/>
      <c r="M170" s="61">
        <v>0</v>
      </c>
      <c r="N170" s="72"/>
      <c r="O170" s="61">
        <f>'درآمد ناشی از تغییر قیمت اوراق '!P160</f>
        <v>-666860333</v>
      </c>
      <c r="P170" s="61"/>
      <c r="Q170" s="61">
        <v>0</v>
      </c>
      <c r="R170" s="276">
        <f t="shared" si="18"/>
        <v>-666860333</v>
      </c>
      <c r="S170" s="154"/>
      <c r="T170" s="275">
        <f>R170/درآمدها!$J$4</f>
        <v>7.5135769514199607E-4</v>
      </c>
      <c r="U170" s="96">
        <v>253541600</v>
      </c>
      <c r="V170" s="176">
        <f t="shared" si="23"/>
        <v>253541600</v>
      </c>
      <c r="X170" s="176">
        <v>-13905442</v>
      </c>
      <c r="Y170" s="176">
        <f t="shared" si="24"/>
        <v>-13905442</v>
      </c>
    </row>
    <row r="171" spans="1:25" s="96" customFormat="1" ht="42.75" customHeight="1">
      <c r="A171" s="272" t="s">
        <v>214</v>
      </c>
      <c r="B171" s="273"/>
      <c r="C171" s="61">
        <v>0</v>
      </c>
      <c r="D171" s="61"/>
      <c r="E171" s="61">
        <f>'درآمد ناشی از تغییر قیمت اوراق '!I161</f>
        <v>1201522031</v>
      </c>
      <c r="F171" s="61"/>
      <c r="G171" s="61">
        <f>'درآمد ناشی ازفروش'!I152</f>
        <v>0</v>
      </c>
      <c r="H171" s="61"/>
      <c r="I171" s="274">
        <f t="shared" si="16"/>
        <v>1201522031</v>
      </c>
      <c r="J171" s="274"/>
      <c r="K171" s="275">
        <f t="shared" si="17"/>
        <v>-2.2336624808853905E-3</v>
      </c>
      <c r="L171" s="275"/>
      <c r="M171" s="61">
        <v>0</v>
      </c>
      <c r="N171" s="72"/>
      <c r="O171" s="61">
        <f>'درآمد ناشی از تغییر قیمت اوراق '!P161</f>
        <v>777661970</v>
      </c>
      <c r="P171" s="61"/>
      <c r="Q171" s="61">
        <f>'درآمد ناشی ازفروش'!Q151</f>
        <v>-78645153</v>
      </c>
      <c r="R171" s="276">
        <f t="shared" si="18"/>
        <v>699016817</v>
      </c>
      <c r="S171" s="154"/>
      <c r="T171" s="275">
        <f>R171/درآمدها!$J$4</f>
        <v>-7.8758870260560909E-4</v>
      </c>
      <c r="U171" s="96">
        <v>58630708</v>
      </c>
      <c r="V171" s="176">
        <f t="shared" si="23"/>
        <v>58630708</v>
      </c>
      <c r="X171" s="176">
        <v>-46046241</v>
      </c>
      <c r="Y171" s="176">
        <f t="shared" si="24"/>
        <v>-46046241</v>
      </c>
    </row>
    <row r="172" spans="1:25" s="96" customFormat="1" ht="42.75" customHeight="1">
      <c r="A172" s="272" t="s">
        <v>342</v>
      </c>
      <c r="B172" s="273"/>
      <c r="C172" s="61">
        <f>'درآمد سود سهام'!M59</f>
        <v>0</v>
      </c>
      <c r="D172" s="61"/>
      <c r="E172" s="61">
        <f>'درآمد ناشی از تغییر قیمت اوراق '!I162</f>
        <v>-1776685900</v>
      </c>
      <c r="F172" s="61"/>
      <c r="G172" s="61">
        <f>'درآمد ناشی ازفروش'!I153</f>
        <v>0</v>
      </c>
      <c r="H172" s="61"/>
      <c r="I172" s="274">
        <f t="shared" si="16"/>
        <v>-1776685900</v>
      </c>
      <c r="J172" s="274"/>
      <c r="K172" s="275">
        <f t="shared" si="17"/>
        <v>3.3029079224166911E-3</v>
      </c>
      <c r="L172" s="275"/>
      <c r="M172" s="61">
        <v>0</v>
      </c>
      <c r="N172" s="72"/>
      <c r="O172" s="61">
        <f>'درآمد ناشی از تغییر قیمت اوراق '!P162</f>
        <v>-1822309183</v>
      </c>
      <c r="P172" s="61"/>
      <c r="Q172" s="61">
        <f>'درآمد ناشی ازفروش'!Q152</f>
        <v>-35006808</v>
      </c>
      <c r="R172" s="276">
        <f t="shared" si="18"/>
        <v>-1857315991</v>
      </c>
      <c r="S172" s="154"/>
      <c r="T172" s="275">
        <f>R172/درآمدها!$J$4</f>
        <v>2.0926550779683762E-3</v>
      </c>
      <c r="U172" s="96">
        <v>0</v>
      </c>
      <c r="V172" s="176">
        <f t="shared" si="23"/>
        <v>0</v>
      </c>
      <c r="X172" s="176">
        <v>420799182</v>
      </c>
      <c r="Y172" s="176">
        <f t="shared" si="24"/>
        <v>420799182</v>
      </c>
    </row>
    <row r="173" spans="1:25" s="96" customFormat="1" ht="42.75" customHeight="1">
      <c r="A173" s="272" t="s">
        <v>100</v>
      </c>
      <c r="B173" s="273"/>
      <c r="C173" s="61">
        <v>0</v>
      </c>
      <c r="D173" s="61"/>
      <c r="E173" s="61">
        <f>'درآمد ناشی از تغییر قیمت اوراق '!I163</f>
        <v>-1594170154</v>
      </c>
      <c r="F173" s="61"/>
      <c r="G173" s="61">
        <f>'درآمد ناشی ازفروش'!I154</f>
        <v>0</v>
      </c>
      <c r="H173" s="61"/>
      <c r="I173" s="274">
        <f t="shared" si="16"/>
        <v>-1594170154</v>
      </c>
      <c r="J173" s="274"/>
      <c r="K173" s="275">
        <f t="shared" si="17"/>
        <v>2.9636061339411972E-3</v>
      </c>
      <c r="L173" s="275"/>
      <c r="M173" s="61">
        <v>0</v>
      </c>
      <c r="N173" s="72"/>
      <c r="O173" s="61">
        <f>'درآمد ناشی از تغییر قیمت اوراق '!P163</f>
        <v>-5921620220</v>
      </c>
      <c r="P173" s="61"/>
      <c r="Q173" s="61">
        <f>'درآمد ناشی ازفروش'!Q153</f>
        <v>-189505533</v>
      </c>
      <c r="R173" s="276">
        <f t="shared" si="18"/>
        <v>-6111125753</v>
      </c>
      <c r="S173" s="154"/>
      <c r="T173" s="275">
        <f>R173/درآمدها!$J$4</f>
        <v>6.8854618175302005E-3</v>
      </c>
      <c r="U173" s="96">
        <v>801617050</v>
      </c>
      <c r="V173" s="176">
        <f t="shared" si="23"/>
        <v>801617050</v>
      </c>
      <c r="X173" s="176">
        <v>282672774</v>
      </c>
      <c r="Y173" s="176">
        <f t="shared" si="24"/>
        <v>282672774</v>
      </c>
    </row>
    <row r="174" spans="1:25" s="96" customFormat="1" ht="42.75" customHeight="1">
      <c r="A174" s="272" t="s">
        <v>98</v>
      </c>
      <c r="B174" s="273"/>
      <c r="C174" s="61">
        <v>0</v>
      </c>
      <c r="D174" s="61"/>
      <c r="E174" s="61">
        <f>'درآمد ناشی از تغییر قیمت اوراق '!I164</f>
        <v>-1371668671</v>
      </c>
      <c r="F174" s="61"/>
      <c r="G174" s="61">
        <f>'درآمد ناشی ازفروش'!I155</f>
        <v>0</v>
      </c>
      <c r="H174" s="61"/>
      <c r="I174" s="274">
        <f t="shared" si="16"/>
        <v>-1371668671</v>
      </c>
      <c r="J174" s="274"/>
      <c r="K174" s="275">
        <f t="shared" si="17"/>
        <v>2.5499697613273532E-3</v>
      </c>
      <c r="L174" s="275"/>
      <c r="M174" s="61">
        <v>0</v>
      </c>
      <c r="N174" s="72"/>
      <c r="O174" s="61">
        <f>'درآمد ناشی از تغییر قیمت اوراق '!P164</f>
        <v>-8033648391</v>
      </c>
      <c r="P174" s="61"/>
      <c r="Q174" s="61">
        <f>'درآمد ناشی ازفروش'!Q154</f>
        <v>-135144415</v>
      </c>
      <c r="R174" s="276">
        <f t="shared" si="18"/>
        <v>-8168792806</v>
      </c>
      <c r="S174" s="154"/>
      <c r="T174" s="275">
        <f>R174/درآمدها!$J$4</f>
        <v>9.2038542871445295E-3</v>
      </c>
      <c r="U174" s="96">
        <v>266180730</v>
      </c>
      <c r="V174" s="176">
        <f t="shared" si="23"/>
        <v>266180730</v>
      </c>
      <c r="X174" s="176">
        <v>34141701</v>
      </c>
      <c r="Y174" s="176">
        <f t="shared" si="24"/>
        <v>34141701</v>
      </c>
    </row>
    <row r="175" spans="1:25" s="96" customFormat="1" ht="42.75" customHeight="1">
      <c r="A175" s="272" t="s">
        <v>146</v>
      </c>
      <c r="B175" s="273"/>
      <c r="C175" s="61">
        <f>'درآمد سود سهام'!M63</f>
        <v>0</v>
      </c>
      <c r="D175" s="61"/>
      <c r="E175" s="61">
        <f>'درآمد ناشی از تغییر قیمت اوراق '!I165</f>
        <v>-3972096830</v>
      </c>
      <c r="F175" s="61"/>
      <c r="G175" s="61">
        <v>0</v>
      </c>
      <c r="H175" s="61"/>
      <c r="I175" s="274">
        <f t="shared" si="16"/>
        <v>-3972096830</v>
      </c>
      <c r="J175" s="274"/>
      <c r="K175" s="275">
        <f t="shared" si="17"/>
        <v>7.3842371847568696E-3</v>
      </c>
      <c r="L175" s="275"/>
      <c r="M175" s="61">
        <f>'درآمد سود سهام'!S63</f>
        <v>6165050750</v>
      </c>
      <c r="N175" s="72"/>
      <c r="O175" s="61">
        <f>'درآمد ناشی از تغییر قیمت اوراق '!P165</f>
        <v>-13174502457</v>
      </c>
      <c r="P175" s="61"/>
      <c r="Q175" s="61">
        <f>'درآمد ناشی ازفروش'!Q155</f>
        <v>-1661470497</v>
      </c>
      <c r="R175" s="276">
        <f t="shared" si="18"/>
        <v>-8670922204</v>
      </c>
      <c r="S175" s="154"/>
      <c r="T175" s="275">
        <f>R175/درآمدها!$J$4</f>
        <v>9.7696081166564093E-3</v>
      </c>
      <c r="U175" s="96">
        <v>29292120</v>
      </c>
      <c r="V175" s="176">
        <f t="shared" si="23"/>
        <v>-6135758630</v>
      </c>
      <c r="X175" s="176">
        <v>84171658</v>
      </c>
      <c r="Y175" s="176">
        <f t="shared" si="24"/>
        <v>84171658</v>
      </c>
    </row>
    <row r="176" spans="1:25" s="96" customFormat="1" ht="42.75" customHeight="1">
      <c r="A176" s="272" t="s">
        <v>156</v>
      </c>
      <c r="B176" s="273"/>
      <c r="C176" s="61">
        <v>0</v>
      </c>
      <c r="D176" s="61"/>
      <c r="E176" s="61">
        <f>'درآمد ناشی از تغییر قیمت اوراق '!I166</f>
        <v>2639823830</v>
      </c>
      <c r="F176" s="61"/>
      <c r="G176" s="61">
        <f>'درآمد ناشی ازفروش'!I156</f>
        <v>351814847</v>
      </c>
      <c r="H176" s="61"/>
      <c r="I176" s="274">
        <f t="shared" si="16"/>
        <v>2991638677</v>
      </c>
      <c r="J176" s="274"/>
      <c r="K176" s="275">
        <f t="shared" si="17"/>
        <v>-5.5615385292760462E-3</v>
      </c>
      <c r="L176" s="275"/>
      <c r="M176" s="61">
        <f>'درآمد سود سهام'!S64</f>
        <v>646698400</v>
      </c>
      <c r="N176" s="72"/>
      <c r="O176" s="61">
        <f>'درآمد ناشی از تغییر قیمت اوراق '!P166</f>
        <v>4019668625</v>
      </c>
      <c r="P176" s="61"/>
      <c r="Q176" s="61">
        <f>'درآمد ناشی ازفروش'!Q156</f>
        <v>420164750</v>
      </c>
      <c r="R176" s="276">
        <f t="shared" si="18"/>
        <v>5086531775</v>
      </c>
      <c r="S176" s="154"/>
      <c r="T176" s="275">
        <f>R176/درآمدها!$J$4</f>
        <v>-5.7310423211670109E-3</v>
      </c>
      <c r="U176" s="96">
        <v>0</v>
      </c>
      <c r="V176" s="176">
        <f t="shared" si="23"/>
        <v>-646698400</v>
      </c>
      <c r="X176" s="176">
        <v>147449663</v>
      </c>
      <c r="Y176" s="176">
        <f t="shared" si="24"/>
        <v>-204365184</v>
      </c>
    </row>
    <row r="177" spans="1:25" s="96" customFormat="1" ht="42.75" customHeight="1">
      <c r="A177" s="272" t="s">
        <v>222</v>
      </c>
      <c r="B177" s="273"/>
      <c r="C177" s="61">
        <v>0</v>
      </c>
      <c r="D177" s="61"/>
      <c r="E177" s="61">
        <f>'درآمد ناشی از تغییر قیمت اوراق '!I167</f>
        <v>-2828849311</v>
      </c>
      <c r="F177" s="61"/>
      <c r="G177" s="61">
        <f>'درآمد ناشی ازفروش'!I157</f>
        <v>0</v>
      </c>
      <c r="H177" s="61"/>
      <c r="I177" s="274">
        <f t="shared" si="16"/>
        <v>-2828849311</v>
      </c>
      <c r="J177" s="274"/>
      <c r="K177" s="275">
        <f t="shared" si="17"/>
        <v>5.2589086234234757E-3</v>
      </c>
      <c r="L177" s="275"/>
      <c r="M177" s="61">
        <v>0</v>
      </c>
      <c r="N177" s="72"/>
      <c r="O177" s="61">
        <f>'درآمد ناشی از تغییر قیمت اوراق '!P167</f>
        <v>-10906012566</v>
      </c>
      <c r="P177" s="61"/>
      <c r="Q177" s="61">
        <f>'درآمد ناشی ازفروش'!Q157</f>
        <v>-1430447694</v>
      </c>
      <c r="R177" s="276">
        <f t="shared" si="18"/>
        <v>-12336460260</v>
      </c>
      <c r="S177" s="154"/>
      <c r="T177" s="275">
        <f>R177/درآمدها!$J$4</f>
        <v>1.389960369282368E-2</v>
      </c>
      <c r="U177" s="96">
        <v>383647360</v>
      </c>
      <c r="V177" s="176">
        <f t="shared" si="23"/>
        <v>383647360</v>
      </c>
      <c r="X177" s="176">
        <v>408484522</v>
      </c>
      <c r="Y177" s="176">
        <f t="shared" si="24"/>
        <v>408484522</v>
      </c>
    </row>
    <row r="178" spans="1:25" s="96" customFormat="1" ht="42.75" customHeight="1">
      <c r="A178" s="272" t="s">
        <v>190</v>
      </c>
      <c r="B178" s="273"/>
      <c r="C178" s="61">
        <f>'درآمد سود سهام'!M65</f>
        <v>0</v>
      </c>
      <c r="D178" s="61"/>
      <c r="E178" s="61">
        <f>'درآمد ناشی از تغییر قیمت اوراق '!I168</f>
        <v>-5571024859</v>
      </c>
      <c r="F178" s="61"/>
      <c r="G178" s="61">
        <f>'درآمد ناشی ازفروش'!I158</f>
        <v>0</v>
      </c>
      <c r="H178" s="61"/>
      <c r="I178" s="274">
        <f t="shared" si="16"/>
        <v>-5571024859</v>
      </c>
      <c r="J178" s="274"/>
      <c r="K178" s="275">
        <f t="shared" si="17"/>
        <v>1.0356688339098898E-2</v>
      </c>
      <c r="L178" s="275"/>
      <c r="M178" s="61">
        <f>'درآمد سود سهام'!S65</f>
        <v>149159205</v>
      </c>
      <c r="N178" s="72"/>
      <c r="O178" s="61">
        <f>'درآمد ناشی از تغییر قیمت اوراق '!P168</f>
        <v>-6313947436</v>
      </c>
      <c r="P178" s="61"/>
      <c r="Q178" s="61">
        <f>'درآمد ناشی ازفروش'!Q158</f>
        <v>-144674967</v>
      </c>
      <c r="R178" s="276">
        <f t="shared" si="18"/>
        <v>-6309463198</v>
      </c>
      <c r="S178" s="154"/>
      <c r="T178" s="275">
        <f>R178/درآمدها!$J$4</f>
        <v>7.1089304483080229E-3</v>
      </c>
      <c r="U178" s="96">
        <v>1391166730</v>
      </c>
      <c r="V178" s="176">
        <f t="shared" si="23"/>
        <v>1242007525</v>
      </c>
      <c r="X178" s="176">
        <v>449961396</v>
      </c>
      <c r="Y178" s="176">
        <f t="shared" si="24"/>
        <v>449961396</v>
      </c>
    </row>
    <row r="179" spans="1:25" s="96" customFormat="1" ht="42.75" customHeight="1">
      <c r="A179" s="272" t="s">
        <v>196</v>
      </c>
      <c r="B179" s="273"/>
      <c r="C179" s="61">
        <f>'درآمد سود سهام'!M66</f>
        <v>0</v>
      </c>
      <c r="D179" s="61"/>
      <c r="E179" s="61">
        <f>'درآمد ناشی از تغییر قیمت اوراق '!I169</f>
        <v>3618572126</v>
      </c>
      <c r="F179" s="61"/>
      <c r="G179" s="61">
        <f>'درآمد ناشی ازفروش'!I159</f>
        <v>0</v>
      </c>
      <c r="H179" s="61"/>
      <c r="I179" s="274">
        <f t="shared" si="16"/>
        <v>3618572126</v>
      </c>
      <c r="J179" s="274"/>
      <c r="K179" s="275">
        <f t="shared" si="17"/>
        <v>-6.7270250429755816E-3</v>
      </c>
      <c r="L179" s="275"/>
      <c r="M179" s="61">
        <f>'درآمد سود سهام'!S66</f>
        <v>3420864150</v>
      </c>
      <c r="N179" s="72"/>
      <c r="O179" s="61">
        <f>'درآمد ناشی از تغییر قیمت اوراق '!P169</f>
        <v>7610470057</v>
      </c>
      <c r="P179" s="61"/>
      <c r="Q179" s="61">
        <f>'درآمد ناشی ازفروش'!Q159</f>
        <v>6255023</v>
      </c>
      <c r="R179" s="276">
        <f t="shared" si="18"/>
        <v>11037589230</v>
      </c>
      <c r="S179" s="154"/>
      <c r="T179" s="275">
        <f>R179/درآمدها!$J$4</f>
        <v>-1.2436153709230924E-2</v>
      </c>
      <c r="U179" s="96">
        <v>1803998000</v>
      </c>
      <c r="V179" s="176">
        <f t="shared" si="23"/>
        <v>-1616866150</v>
      </c>
      <c r="X179" s="176">
        <v>410236789</v>
      </c>
      <c r="Y179" s="176">
        <f t="shared" si="24"/>
        <v>410236789</v>
      </c>
    </row>
    <row r="180" spans="1:25" s="96" customFormat="1" ht="42.75" customHeight="1">
      <c r="A180" s="272" t="s">
        <v>279</v>
      </c>
      <c r="B180" s="273"/>
      <c r="C180" s="61">
        <f>'درآمد سود سهام'!M67</f>
        <v>0</v>
      </c>
      <c r="D180" s="61"/>
      <c r="E180" s="61">
        <f>'درآمد ناشی از تغییر قیمت اوراق '!I170</f>
        <v>-1757091175</v>
      </c>
      <c r="F180" s="61"/>
      <c r="G180" s="61">
        <f>'درآمد ناشی ازفروش'!I160</f>
        <v>0</v>
      </c>
      <c r="H180" s="61"/>
      <c r="I180" s="274">
        <f t="shared" si="16"/>
        <v>-1757091175</v>
      </c>
      <c r="J180" s="274"/>
      <c r="K180" s="275">
        <f t="shared" si="17"/>
        <v>3.2664807900574617E-3</v>
      </c>
      <c r="L180" s="275"/>
      <c r="M180" s="61">
        <f>'درآمد سود سهام'!S67</f>
        <v>7839426920</v>
      </c>
      <c r="N180" s="72"/>
      <c r="O180" s="61">
        <f>'درآمد ناشی از تغییر قیمت اوراق '!P170</f>
        <v>-14526628732</v>
      </c>
      <c r="P180" s="61"/>
      <c r="Q180" s="61">
        <f>'درآمد ناشی ازفروش'!Q160</f>
        <v>-222142725</v>
      </c>
      <c r="R180" s="276">
        <f t="shared" si="18"/>
        <v>-6909344537</v>
      </c>
      <c r="S180" s="154"/>
      <c r="T180" s="275">
        <f>R180/درآمدها!$J$4</f>
        <v>7.7848222924098587E-3</v>
      </c>
      <c r="U180" s="96">
        <v>15343364</v>
      </c>
      <c r="V180" s="176">
        <f t="shared" si="23"/>
        <v>-7824083556</v>
      </c>
      <c r="X180" s="176">
        <v>29751956</v>
      </c>
      <c r="Y180" s="176">
        <f t="shared" si="24"/>
        <v>29751956</v>
      </c>
    </row>
    <row r="181" spans="1:25" s="96" customFormat="1" ht="42.75" customHeight="1">
      <c r="A181" s="272" t="s">
        <v>99</v>
      </c>
      <c r="B181" s="273"/>
      <c r="C181" s="61">
        <v>0</v>
      </c>
      <c r="D181" s="61"/>
      <c r="E181" s="61">
        <f>'درآمد ناشی از تغییر قیمت اوراق '!I171</f>
        <v>-9986470392</v>
      </c>
      <c r="F181" s="61"/>
      <c r="G181" s="61">
        <f>'درآمد ناشی ازفروش'!I161</f>
        <v>0</v>
      </c>
      <c r="H181" s="61"/>
      <c r="I181" s="274">
        <f t="shared" si="16"/>
        <v>-9986470392</v>
      </c>
      <c r="J181" s="274"/>
      <c r="K181" s="275">
        <f t="shared" si="17"/>
        <v>1.8565122948697076E-2</v>
      </c>
      <c r="L181" s="275"/>
      <c r="M181" s="61">
        <f>'درآمد سود سهام'!S68</f>
        <v>589536690</v>
      </c>
      <c r="N181" s="72"/>
      <c r="O181" s="61">
        <f>'درآمد ناشی از تغییر قیمت اوراق '!P171</f>
        <v>-13701522310</v>
      </c>
      <c r="P181" s="61"/>
      <c r="Q181" s="61">
        <f>'درآمد ناشی ازفروش'!Q161</f>
        <v>-210028365</v>
      </c>
      <c r="R181" s="276">
        <f t="shared" si="18"/>
        <v>-13322013985</v>
      </c>
      <c r="S181" s="154"/>
      <c r="T181" s="275">
        <f>R181/درآمدها!$J$4</f>
        <v>1.5010036175624556E-2</v>
      </c>
      <c r="V181" s="176"/>
      <c r="X181" s="176"/>
      <c r="Y181" s="176"/>
    </row>
    <row r="182" spans="1:25" s="96" customFormat="1" ht="42.75" customHeight="1">
      <c r="A182" s="272" t="s">
        <v>114</v>
      </c>
      <c r="B182" s="273"/>
      <c r="C182" s="61">
        <f>'درآمد سود سهام'!M60</f>
        <v>0</v>
      </c>
      <c r="D182" s="61"/>
      <c r="E182" s="61">
        <f>'درآمد ناشی از تغییر قیمت اوراق '!I172</f>
        <v>-8752829729</v>
      </c>
      <c r="F182" s="61"/>
      <c r="G182" s="61">
        <f>'درآمد ناشی ازفروش'!I162</f>
        <v>-238450875</v>
      </c>
      <c r="H182" s="61"/>
      <c r="I182" s="274">
        <f t="shared" si="16"/>
        <v>-8991280604</v>
      </c>
      <c r="J182" s="274"/>
      <c r="K182" s="275">
        <f t="shared" si="17"/>
        <v>1.6715037778834815E-2</v>
      </c>
      <c r="L182" s="275"/>
      <c r="M182" s="61">
        <v>0</v>
      </c>
      <c r="N182" s="72"/>
      <c r="O182" s="61">
        <f>'درآمد ناشی از تغییر قیمت اوراق '!P172</f>
        <v>-5673926769</v>
      </c>
      <c r="P182" s="61"/>
      <c r="Q182" s="61">
        <f>'درآمد ناشی ازفروش'!Q162</f>
        <v>292156839</v>
      </c>
      <c r="R182" s="276">
        <f t="shared" si="18"/>
        <v>-5381769930</v>
      </c>
      <c r="S182" s="154"/>
      <c r="T182" s="275">
        <f>R182/درآمدها!$J$4</f>
        <v>6.0636898767066133E-3</v>
      </c>
      <c r="U182" s="96">
        <v>362853800</v>
      </c>
      <c r="V182" s="176">
        <f>U182-M182</f>
        <v>362853800</v>
      </c>
      <c r="X182" s="176">
        <v>159987208</v>
      </c>
      <c r="Y182" s="176">
        <f>X182-G182</f>
        <v>398438083</v>
      </c>
    </row>
    <row r="183" spans="1:25" s="96" customFormat="1" ht="42.75" customHeight="1">
      <c r="A183" s="272" t="s">
        <v>183</v>
      </c>
      <c r="B183" s="273"/>
      <c r="C183" s="61">
        <v>0</v>
      </c>
      <c r="D183" s="61"/>
      <c r="E183" s="61">
        <f>'درآمد ناشی از تغییر قیمت اوراق '!I173</f>
        <v>-1304051677</v>
      </c>
      <c r="F183" s="61"/>
      <c r="G183" s="61">
        <f>'درآمد ناشی ازفروش'!I163</f>
        <v>0</v>
      </c>
      <c r="H183" s="61"/>
      <c r="I183" s="274">
        <f t="shared" si="16"/>
        <v>-1304051677</v>
      </c>
      <c r="J183" s="274"/>
      <c r="K183" s="275">
        <f t="shared" si="17"/>
        <v>2.4242679109481714E-3</v>
      </c>
      <c r="L183" s="275"/>
      <c r="M183" s="61">
        <f>'درآمد سود سهام'!S69</f>
        <v>1833750500</v>
      </c>
      <c r="N183" s="72"/>
      <c r="O183" s="61">
        <f>'درآمد ناشی از تغییر قیمت اوراق '!P173</f>
        <v>-1008488486</v>
      </c>
      <c r="P183" s="61"/>
      <c r="Q183" s="61">
        <f>'درآمد ناشی ازفروش'!Q163</f>
        <v>-57360294</v>
      </c>
      <c r="R183" s="276">
        <f t="shared" si="18"/>
        <v>767901720</v>
      </c>
      <c r="S183" s="154"/>
      <c r="T183" s="275">
        <f>R183/درآمدها!$J$4</f>
        <v>-8.6520195891569751E-4</v>
      </c>
      <c r="V183" s="176"/>
      <c r="X183" s="176"/>
      <c r="Y183" s="176"/>
    </row>
    <row r="184" spans="1:25" s="96" customFormat="1" ht="42.75" customHeight="1">
      <c r="A184" s="272" t="s">
        <v>132</v>
      </c>
      <c r="B184" s="273"/>
      <c r="C184" s="61">
        <v>0</v>
      </c>
      <c r="D184" s="61"/>
      <c r="E184" s="61">
        <f>'درآمد ناشی از تغییر قیمت اوراق '!I174</f>
        <v>363587287</v>
      </c>
      <c r="F184" s="61"/>
      <c r="G184" s="61">
        <f>'درآمد ناشی ازفروش'!I164</f>
        <v>0</v>
      </c>
      <c r="H184" s="61"/>
      <c r="I184" s="274">
        <f t="shared" si="16"/>
        <v>363587287</v>
      </c>
      <c r="J184" s="274"/>
      <c r="K184" s="275">
        <f t="shared" si="17"/>
        <v>-6.759187601603025E-4</v>
      </c>
      <c r="L184" s="275"/>
      <c r="M184" s="61">
        <f>'درآمد سود سهام'!S70</f>
        <v>133226700</v>
      </c>
      <c r="N184" s="72"/>
      <c r="O184" s="61">
        <f>'درآمد ناشی از تغییر قیمت اوراق '!P174</f>
        <v>-578750668</v>
      </c>
      <c r="P184" s="61"/>
      <c r="Q184" s="61">
        <f>'درآمد ناشی ازفروش'!Q164</f>
        <v>-13057170</v>
      </c>
      <c r="R184" s="276">
        <f t="shared" si="18"/>
        <v>-458581138</v>
      </c>
      <c r="S184" s="154"/>
      <c r="T184" s="275">
        <f>R184/درآمدها!$J$4</f>
        <v>5.1668760283463079E-4</v>
      </c>
      <c r="U184" s="96">
        <v>3405551390</v>
      </c>
      <c r="V184" s="176">
        <f t="shared" ref="V184:V194" si="25">U184-M184</f>
        <v>3272324690</v>
      </c>
      <c r="X184" s="176">
        <v>14744142</v>
      </c>
      <c r="Y184" s="176">
        <f t="shared" ref="Y184:Y194" si="26">X184-G184</f>
        <v>14744142</v>
      </c>
    </row>
    <row r="185" spans="1:25" s="96" customFormat="1" ht="42.75" customHeight="1">
      <c r="A185" s="272" t="s">
        <v>153</v>
      </c>
      <c r="B185" s="273"/>
      <c r="C185" s="61">
        <v>0</v>
      </c>
      <c r="D185" s="61"/>
      <c r="E185" s="61">
        <f>'درآمد ناشی از تغییر قیمت اوراق '!I175</f>
        <v>-6803122700</v>
      </c>
      <c r="F185" s="61"/>
      <c r="G185" s="61">
        <f>'درآمد ناشی ازفروش'!I165</f>
        <v>0</v>
      </c>
      <c r="H185" s="61"/>
      <c r="I185" s="274">
        <f t="shared" si="16"/>
        <v>-6803122700</v>
      </c>
      <c r="J185" s="274"/>
      <c r="K185" s="275">
        <f t="shared" si="17"/>
        <v>1.2647192091186647E-2</v>
      </c>
      <c r="L185" s="275"/>
      <c r="M185" s="61">
        <v>0</v>
      </c>
      <c r="N185" s="72"/>
      <c r="O185" s="61">
        <f>'درآمد ناشی از تغییر قیمت اوراق '!P175</f>
        <v>-16650973531</v>
      </c>
      <c r="P185" s="61"/>
      <c r="Q185" s="61">
        <f>'درآمد ناشی ازفروش'!Q165</f>
        <v>-716619916</v>
      </c>
      <c r="R185" s="276">
        <f t="shared" si="18"/>
        <v>-17367593447</v>
      </c>
      <c r="S185" s="154"/>
      <c r="T185" s="275">
        <f>R185/درآمدها!$J$4</f>
        <v>1.9568227913327022E-2</v>
      </c>
      <c r="U185" s="96">
        <v>0</v>
      </c>
      <c r="V185" s="176">
        <f t="shared" si="25"/>
        <v>0</v>
      </c>
      <c r="X185" s="176">
        <v>-48106223</v>
      </c>
      <c r="Y185" s="176">
        <f t="shared" si="26"/>
        <v>-48106223</v>
      </c>
    </row>
    <row r="186" spans="1:25" s="96" customFormat="1" ht="42.75" customHeight="1">
      <c r="A186" s="272" t="s">
        <v>231</v>
      </c>
      <c r="B186" s="273"/>
      <c r="C186" s="61">
        <v>0</v>
      </c>
      <c r="D186" s="61"/>
      <c r="E186" s="61">
        <f>'درآمد ناشی از تغییر قیمت اوراق '!I176</f>
        <v>-896370451</v>
      </c>
      <c r="F186" s="61"/>
      <c r="G186" s="61">
        <f>'درآمد ناشی ازفروش'!I166</f>
        <v>0</v>
      </c>
      <c r="H186" s="61"/>
      <c r="I186" s="274">
        <f t="shared" si="16"/>
        <v>-896370451</v>
      </c>
      <c r="J186" s="274"/>
      <c r="K186" s="275">
        <f t="shared" si="17"/>
        <v>1.6663773062127202E-3</v>
      </c>
      <c r="L186" s="275"/>
      <c r="M186" s="61">
        <f>'درآمد سود سهام'!S71</f>
        <v>370406600</v>
      </c>
      <c r="N186" s="72"/>
      <c r="O186" s="61">
        <f>'درآمد ناشی از تغییر قیمت اوراق '!P176</f>
        <v>-557505239</v>
      </c>
      <c r="P186" s="61"/>
      <c r="Q186" s="61">
        <f>'درآمد ناشی ازفروش'!Q166</f>
        <v>-15740385</v>
      </c>
      <c r="R186" s="276">
        <f t="shared" si="18"/>
        <v>-202839024</v>
      </c>
      <c r="S186" s="154"/>
      <c r="T186" s="275">
        <f>R186/درآمدها!$J$4</f>
        <v>2.2854060140579995E-4</v>
      </c>
      <c r="U186" s="96">
        <v>0</v>
      </c>
      <c r="V186" s="176">
        <f t="shared" si="25"/>
        <v>-370406600</v>
      </c>
      <c r="X186" s="176">
        <v>127347996</v>
      </c>
      <c r="Y186" s="176">
        <f t="shared" si="26"/>
        <v>127347996</v>
      </c>
    </row>
    <row r="187" spans="1:25" s="96" customFormat="1" ht="42.75" customHeight="1">
      <c r="A187" s="272" t="s">
        <v>210</v>
      </c>
      <c r="B187" s="273"/>
      <c r="C187" s="61">
        <v>0</v>
      </c>
      <c r="D187" s="61"/>
      <c r="E187" s="61">
        <f>'درآمد ناشی از تغییر قیمت اوراق '!I177</f>
        <v>-11615031363</v>
      </c>
      <c r="F187" s="61"/>
      <c r="G187" s="61">
        <f>'درآمد ناشی ازفروش'!I167</f>
        <v>0</v>
      </c>
      <c r="H187" s="61"/>
      <c r="I187" s="274">
        <f t="shared" si="16"/>
        <v>-11615031363</v>
      </c>
      <c r="J187" s="274"/>
      <c r="K187" s="275">
        <f t="shared" si="17"/>
        <v>2.1592662556713618E-2</v>
      </c>
      <c r="L187" s="275"/>
      <c r="M187" s="61">
        <f>'درآمد سود سهام'!S72</f>
        <v>8072859900</v>
      </c>
      <c r="N187" s="72"/>
      <c r="O187" s="61">
        <f>'درآمد ناشی از تغییر قیمت اوراق '!P177</f>
        <v>-942052031</v>
      </c>
      <c r="P187" s="61"/>
      <c r="Q187" s="61">
        <f>'درآمد ناشی ازفروش'!Q167</f>
        <v>-161740598</v>
      </c>
      <c r="R187" s="276">
        <f t="shared" si="18"/>
        <v>6969067271</v>
      </c>
      <c r="S187" s="154"/>
      <c r="T187" s="275">
        <f>R187/درآمدها!$J$4</f>
        <v>-7.8521124483019455E-3</v>
      </c>
      <c r="U187" s="96">
        <v>51659867</v>
      </c>
      <c r="V187" s="176">
        <f t="shared" si="25"/>
        <v>-8021200033</v>
      </c>
      <c r="X187" s="176">
        <v>-12139938</v>
      </c>
      <c r="Y187" s="176">
        <f t="shared" si="26"/>
        <v>-12139938</v>
      </c>
    </row>
    <row r="188" spans="1:25" s="96" customFormat="1" ht="42.75" customHeight="1">
      <c r="A188" s="272" t="s">
        <v>213</v>
      </c>
      <c r="B188" s="273"/>
      <c r="C188" s="61">
        <v>0</v>
      </c>
      <c r="D188" s="61"/>
      <c r="E188" s="61">
        <f>'درآمد ناشی از تغییر قیمت اوراق '!I178</f>
        <v>-6191561928</v>
      </c>
      <c r="F188" s="61"/>
      <c r="G188" s="61">
        <f>'درآمد ناشی ازفروش'!I168</f>
        <v>0</v>
      </c>
      <c r="H188" s="61"/>
      <c r="I188" s="274">
        <f t="shared" si="16"/>
        <v>-6191561928</v>
      </c>
      <c r="J188" s="274"/>
      <c r="K188" s="275">
        <f t="shared" si="17"/>
        <v>1.1510283806566352E-2</v>
      </c>
      <c r="L188" s="275"/>
      <c r="M188" s="61">
        <v>0</v>
      </c>
      <c r="N188" s="72"/>
      <c r="O188" s="61">
        <f>'درآمد ناشی از تغییر قیمت اوراق '!P178</f>
        <v>-3703806748</v>
      </c>
      <c r="P188" s="61"/>
      <c r="Q188" s="61">
        <f>'درآمد ناشی ازفروش'!Q168</f>
        <v>-605739909</v>
      </c>
      <c r="R188" s="276">
        <f t="shared" si="18"/>
        <v>-4309546657</v>
      </c>
      <c r="S188" s="154"/>
      <c r="T188" s="275">
        <f>R188/درآمدها!$J$4</f>
        <v>4.8556060138464016E-3</v>
      </c>
      <c r="U188" s="96">
        <v>163459800</v>
      </c>
      <c r="V188" s="176">
        <f t="shared" si="25"/>
        <v>163459800</v>
      </c>
      <c r="X188" s="176">
        <v>363550594</v>
      </c>
      <c r="Y188" s="176">
        <f t="shared" si="26"/>
        <v>363550594</v>
      </c>
    </row>
    <row r="189" spans="1:25" s="96" customFormat="1" ht="42.75" customHeight="1">
      <c r="A189" s="272" t="s">
        <v>197</v>
      </c>
      <c r="B189" s="273"/>
      <c r="C189" s="61">
        <f>'درآمد سود سهام'!M70</f>
        <v>0</v>
      </c>
      <c r="D189" s="61"/>
      <c r="E189" s="61">
        <f>'درآمد ناشی از تغییر قیمت اوراق '!I179</f>
        <v>-320611562</v>
      </c>
      <c r="F189" s="61"/>
      <c r="G189" s="61">
        <f>'درآمد ناشی ازفروش'!I169</f>
        <v>312445867</v>
      </c>
      <c r="H189" s="61"/>
      <c r="I189" s="274">
        <f t="shared" si="16"/>
        <v>-8165695</v>
      </c>
      <c r="J189" s="274"/>
      <c r="K189" s="275">
        <f t="shared" si="17"/>
        <v>1.5180251448800468E-5</v>
      </c>
      <c r="L189" s="275"/>
      <c r="M189" s="61">
        <f>'درآمد سود سهام'!S73</f>
        <v>5399176000</v>
      </c>
      <c r="N189" s="72"/>
      <c r="O189" s="61">
        <f>'درآمد ناشی از تغییر قیمت اوراق '!P179</f>
        <v>7247871106</v>
      </c>
      <c r="P189" s="61"/>
      <c r="Q189" s="61">
        <f>'درآمد ناشی ازفروش'!Q169</f>
        <v>76944027</v>
      </c>
      <c r="R189" s="276">
        <f t="shared" si="18"/>
        <v>12723991133</v>
      </c>
      <c r="S189" s="154"/>
      <c r="T189" s="275">
        <f>R189/درآمدها!$J$4</f>
        <v>-1.4336238305987343E-2</v>
      </c>
      <c r="U189" s="96">
        <v>4929976200</v>
      </c>
      <c r="V189" s="176">
        <f t="shared" si="25"/>
        <v>-469199800</v>
      </c>
      <c r="X189" s="176">
        <v>-1702803463</v>
      </c>
      <c r="Y189" s="176">
        <f t="shared" si="26"/>
        <v>-2015249330</v>
      </c>
    </row>
    <row r="190" spans="1:25" s="96" customFormat="1" ht="42.75" customHeight="1">
      <c r="A190" s="272" t="s">
        <v>110</v>
      </c>
      <c r="B190" s="273"/>
      <c r="C190" s="61">
        <v>0</v>
      </c>
      <c r="D190" s="61"/>
      <c r="E190" s="61">
        <f>'درآمد ناشی از تغییر قیمت اوراق '!I180</f>
        <v>-3744360726</v>
      </c>
      <c r="F190" s="61"/>
      <c r="G190" s="61">
        <f>'درآمد ناشی ازفروش'!I170</f>
        <v>0</v>
      </c>
      <c r="H190" s="61"/>
      <c r="I190" s="274">
        <f t="shared" si="16"/>
        <v>-3744360726</v>
      </c>
      <c r="J190" s="274"/>
      <c r="K190" s="275">
        <f t="shared" si="17"/>
        <v>6.9608695078242659E-3</v>
      </c>
      <c r="L190" s="275"/>
      <c r="M190" s="61">
        <v>0</v>
      </c>
      <c r="N190" s="72"/>
      <c r="O190" s="61">
        <f>'درآمد ناشی از تغییر قیمت اوراق '!P180</f>
        <v>-7860758360</v>
      </c>
      <c r="P190" s="61"/>
      <c r="Q190" s="61">
        <f>'درآمد ناشی ازفروش'!Q170</f>
        <v>26315393</v>
      </c>
      <c r="R190" s="276">
        <f t="shared" si="18"/>
        <v>-7834442967</v>
      </c>
      <c r="S190" s="154"/>
      <c r="T190" s="275">
        <f>R190/درآمدها!$J$4</f>
        <v>8.8271392360753011E-3</v>
      </c>
      <c r="U190" s="96">
        <v>449223130</v>
      </c>
      <c r="V190" s="176">
        <f t="shared" si="25"/>
        <v>449223130</v>
      </c>
      <c r="X190" s="176">
        <v>-86832105</v>
      </c>
      <c r="Y190" s="176">
        <f t="shared" si="26"/>
        <v>-86832105</v>
      </c>
    </row>
    <row r="191" spans="1:25" s="96" customFormat="1" ht="42.75" customHeight="1">
      <c r="A191" s="272" t="s">
        <v>262</v>
      </c>
      <c r="B191" s="273"/>
      <c r="C191" s="61">
        <f>'درآمد سود سهام'!M71</f>
        <v>0</v>
      </c>
      <c r="D191" s="61"/>
      <c r="E191" s="61">
        <f>'درآمد ناشی از تغییر قیمت اوراق '!I181</f>
        <v>647993842</v>
      </c>
      <c r="F191" s="61"/>
      <c r="G191" s="61">
        <f>'درآمد ناشی ازفروش'!I171</f>
        <v>0</v>
      </c>
      <c r="H191" s="61"/>
      <c r="I191" s="274">
        <f t="shared" si="16"/>
        <v>647993842</v>
      </c>
      <c r="J191" s="274"/>
      <c r="K191" s="275">
        <f t="shared" si="17"/>
        <v>-1.2046383631563855E-3</v>
      </c>
      <c r="L191" s="275"/>
      <c r="M191" s="61">
        <v>0</v>
      </c>
      <c r="N191" s="72"/>
      <c r="O191" s="61">
        <f>'درآمد ناشی از تغییر قیمت اوراق '!P181</f>
        <v>895428719</v>
      </c>
      <c r="P191" s="61"/>
      <c r="Q191" s="61">
        <f>'درآمد ناشی ازفروش'!Q171</f>
        <v>33095895</v>
      </c>
      <c r="R191" s="276">
        <f t="shared" si="18"/>
        <v>928524614</v>
      </c>
      <c r="S191" s="154"/>
      <c r="T191" s="275">
        <f>R191/درآمدها!$J$4</f>
        <v>-1.0461772568164608E-3</v>
      </c>
      <c r="U191" s="96">
        <v>154853600</v>
      </c>
      <c r="V191" s="176">
        <f t="shared" si="25"/>
        <v>154853600</v>
      </c>
      <c r="X191" s="176">
        <v>491870285</v>
      </c>
      <c r="Y191" s="176">
        <f t="shared" si="26"/>
        <v>491870285</v>
      </c>
    </row>
    <row r="192" spans="1:25" s="96" customFormat="1" ht="42.75" customHeight="1">
      <c r="A192" s="272" t="s">
        <v>155</v>
      </c>
      <c r="B192" s="273"/>
      <c r="C192" s="61">
        <f>'درآمد سود سهام'!M74</f>
        <v>0</v>
      </c>
      <c r="D192" s="61"/>
      <c r="E192" s="61">
        <f>'درآمد ناشی از تغییر قیمت اوراق '!I182</f>
        <v>-1244829423</v>
      </c>
      <c r="F192" s="61"/>
      <c r="G192" s="61">
        <f>'درآمد ناشی ازفروش'!I172</f>
        <v>-13320201</v>
      </c>
      <c r="H192" s="61"/>
      <c r="I192" s="274">
        <f t="shared" si="16"/>
        <v>-1258149624</v>
      </c>
      <c r="J192" s="274"/>
      <c r="K192" s="275">
        <f t="shared" si="17"/>
        <v>2.3389347327488676E-3</v>
      </c>
      <c r="L192" s="275"/>
      <c r="M192" s="61">
        <f>'درآمد سود سهام'!S74</f>
        <v>5797653055</v>
      </c>
      <c r="N192" s="72"/>
      <c r="O192" s="61">
        <f>'درآمد ناشی از تغییر قیمت اوراق '!P182</f>
        <v>-4788961450</v>
      </c>
      <c r="P192" s="61"/>
      <c r="Q192" s="61">
        <f>'درآمد ناشی ازفروش'!Q172</f>
        <v>-441043638</v>
      </c>
      <c r="R192" s="276">
        <f t="shared" si="18"/>
        <v>567647967</v>
      </c>
      <c r="S192" s="154"/>
      <c r="T192" s="275">
        <f>R192/درآمدها!$J$4</f>
        <v>-6.3957420621862037E-4</v>
      </c>
      <c r="U192" s="96">
        <v>0</v>
      </c>
      <c r="V192" s="176">
        <f t="shared" si="25"/>
        <v>-5797653055</v>
      </c>
      <c r="X192" s="176">
        <v>35798</v>
      </c>
      <c r="Y192" s="176">
        <f t="shared" si="26"/>
        <v>13355999</v>
      </c>
    </row>
    <row r="193" spans="1:25 16379:16379" s="96" customFormat="1" ht="42.75" customHeight="1">
      <c r="A193" s="272" t="s">
        <v>158</v>
      </c>
      <c r="B193" s="273"/>
      <c r="C193" s="61">
        <v>0</v>
      </c>
      <c r="D193" s="61"/>
      <c r="E193" s="61">
        <f>'درآمد ناشی از تغییر قیمت اوراق '!I183</f>
        <v>-2903366871</v>
      </c>
      <c r="F193" s="61"/>
      <c r="G193" s="61">
        <f>'درآمد ناشی ازفروش'!I173</f>
        <v>0</v>
      </c>
      <c r="H193" s="61"/>
      <c r="I193" s="274">
        <f t="shared" si="16"/>
        <v>-2903366871</v>
      </c>
      <c r="J193" s="274"/>
      <c r="K193" s="275">
        <f t="shared" si="17"/>
        <v>5.3974388156668883E-3</v>
      </c>
      <c r="L193" s="275"/>
      <c r="M193" s="61">
        <v>0</v>
      </c>
      <c r="N193" s="72"/>
      <c r="O193" s="61">
        <f>'درآمد ناشی از تغییر قیمت اوراق '!P183</f>
        <v>1717427815</v>
      </c>
      <c r="P193" s="61"/>
      <c r="Q193" s="61">
        <f>'درآمد ناشی ازفروش'!Q173</f>
        <v>244495929</v>
      </c>
      <c r="R193" s="276">
        <f t="shared" si="18"/>
        <v>1961923744</v>
      </c>
      <c r="S193" s="154"/>
      <c r="T193" s="275">
        <f>R193/درآمدها!$J$4</f>
        <v>-2.2105175992469706E-3</v>
      </c>
      <c r="U193" s="96">
        <v>0</v>
      </c>
      <c r="V193" s="176">
        <f t="shared" si="25"/>
        <v>0</v>
      </c>
      <c r="X193" s="176">
        <v>65900574</v>
      </c>
      <c r="Y193" s="176">
        <f t="shared" si="26"/>
        <v>65900574</v>
      </c>
    </row>
    <row r="194" spans="1:25 16379:16379" s="96" customFormat="1" ht="42.75" customHeight="1">
      <c r="A194" s="272" t="s">
        <v>93</v>
      </c>
      <c r="B194" s="273"/>
      <c r="C194" s="61">
        <f>'درآمد سود سهام'!M75</f>
        <v>0</v>
      </c>
      <c r="D194" s="61"/>
      <c r="E194" s="61">
        <f>'درآمد ناشی از تغییر قیمت اوراق '!I184</f>
        <v>-10114105802</v>
      </c>
      <c r="F194" s="61"/>
      <c r="G194" s="61">
        <f>'درآمد ناشی ازفروش'!I174</f>
        <v>0</v>
      </c>
      <c r="H194" s="61"/>
      <c r="I194" s="274">
        <f t="shared" si="16"/>
        <v>-10114105802</v>
      </c>
      <c r="J194" s="274"/>
      <c r="K194" s="275">
        <f t="shared" si="17"/>
        <v>1.8802400684097522E-2</v>
      </c>
      <c r="L194" s="275"/>
      <c r="M194" s="61">
        <f>'درآمد سود سهام'!S75</f>
        <v>673772696</v>
      </c>
      <c r="N194" s="72"/>
      <c r="O194" s="61">
        <f>'درآمد ناشی از تغییر قیمت اوراق '!P184</f>
        <v>-10320173857</v>
      </c>
      <c r="P194" s="61"/>
      <c r="Q194" s="61">
        <f>'درآمد ناشی ازفروش'!Q174</f>
        <v>-155373667</v>
      </c>
      <c r="R194" s="276">
        <f t="shared" si="18"/>
        <v>-9801774828</v>
      </c>
      <c r="S194" s="154"/>
      <c r="T194" s="275">
        <f>R194/درآمدها!$J$4</f>
        <v>1.1043750210686043E-2</v>
      </c>
      <c r="U194" s="96">
        <v>177337560</v>
      </c>
      <c r="V194" s="176">
        <f t="shared" si="25"/>
        <v>-496435136</v>
      </c>
      <c r="X194" s="176">
        <v>2451273788</v>
      </c>
      <c r="Y194" s="176">
        <f t="shared" si="26"/>
        <v>2451273788</v>
      </c>
    </row>
    <row r="195" spans="1:25 16379:16379" s="96" customFormat="1" ht="42.75" customHeight="1">
      <c r="A195" s="272" t="s">
        <v>122</v>
      </c>
      <c r="B195" s="273"/>
      <c r="C195" s="61">
        <f>'درآمد سود سهام'!M76</f>
        <v>0</v>
      </c>
      <c r="D195" s="61"/>
      <c r="E195" s="61">
        <f>'درآمد ناشی از تغییر قیمت اوراق '!I185</f>
        <v>-3790106401</v>
      </c>
      <c r="F195" s="61"/>
      <c r="G195" s="61">
        <f>'درآمد ناشی ازفروش'!I175</f>
        <v>-143866591</v>
      </c>
      <c r="H195" s="61"/>
      <c r="I195" s="274">
        <f t="shared" si="16"/>
        <v>-3933972992</v>
      </c>
      <c r="J195" s="274"/>
      <c r="K195" s="275">
        <f t="shared" si="17"/>
        <v>7.3133639220360194E-3</v>
      </c>
      <c r="L195" s="275"/>
      <c r="M195" s="61">
        <f>'درآمد سود سهام'!S76</f>
        <v>5259317400</v>
      </c>
      <c r="N195" s="72"/>
      <c r="O195" s="61">
        <f>'درآمد ناشی از تغییر قیمت اوراق '!P185</f>
        <v>-8914300878</v>
      </c>
      <c r="P195" s="61"/>
      <c r="Q195" s="61">
        <f>'درآمد ناشی ازفروش'!Q175</f>
        <v>-485859136</v>
      </c>
      <c r="R195" s="276">
        <f t="shared" si="18"/>
        <v>-4140842614</v>
      </c>
      <c r="S195" s="154"/>
      <c r="T195" s="275">
        <f>R195/درآمدها!$J$4</f>
        <v>4.6655256107440389E-3</v>
      </c>
      <c r="V195" s="176"/>
      <c r="X195" s="176"/>
      <c r="Y195" s="176"/>
    </row>
    <row r="196" spans="1:25 16379:16379" s="96" customFormat="1" ht="42.75" customHeight="1">
      <c r="A196" s="272" t="s">
        <v>144</v>
      </c>
      <c r="B196" s="273"/>
      <c r="C196" s="61">
        <v>0</v>
      </c>
      <c r="D196" s="61"/>
      <c r="E196" s="61">
        <f>'درآمد ناشی از تغییر قیمت اوراق '!I186</f>
        <v>-10312679175</v>
      </c>
      <c r="F196" s="61"/>
      <c r="G196" s="61">
        <f>'درآمد ناشی ازفروش'!I176</f>
        <v>0</v>
      </c>
      <c r="H196" s="61"/>
      <c r="I196" s="274">
        <f t="shared" si="16"/>
        <v>-10312679175</v>
      </c>
      <c r="J196" s="274"/>
      <c r="K196" s="275">
        <f t="shared" si="17"/>
        <v>1.9171554042528918E-2</v>
      </c>
      <c r="L196" s="275"/>
      <c r="M196" s="61">
        <v>0</v>
      </c>
      <c r="N196" s="72"/>
      <c r="O196" s="61">
        <f>'درآمد ناشی از تغییر قیمت اوراق '!P186</f>
        <v>-16322136589</v>
      </c>
      <c r="P196" s="61"/>
      <c r="Q196" s="61">
        <f>'درآمد ناشی ازفروش'!Q176</f>
        <v>-834723814</v>
      </c>
      <c r="R196" s="276">
        <f t="shared" si="18"/>
        <v>-17156860403</v>
      </c>
      <c r="S196" s="154"/>
      <c r="T196" s="275">
        <f>R196/درآمدها!$J$4</f>
        <v>1.9330793046691917E-2</v>
      </c>
      <c r="U196" s="96">
        <v>0</v>
      </c>
      <c r="V196" s="176">
        <f>U196-M196</f>
        <v>0</v>
      </c>
      <c r="X196" s="176">
        <v>0</v>
      </c>
      <c r="Y196" s="176">
        <f>X196-G196</f>
        <v>0</v>
      </c>
    </row>
    <row r="197" spans="1:25 16379:16379" s="96" customFormat="1" ht="42.75" customHeight="1">
      <c r="A197" s="272" t="s">
        <v>174</v>
      </c>
      <c r="B197" s="273"/>
      <c r="C197" s="61">
        <f>'درآمد سود سهام'!M77</f>
        <v>0</v>
      </c>
      <c r="D197" s="61"/>
      <c r="E197" s="61">
        <f>'درآمد ناشی از تغییر قیمت اوراق '!I187</f>
        <v>-11369401235</v>
      </c>
      <c r="F197" s="61"/>
      <c r="G197" s="61">
        <f>'درآمد ناشی ازفروش'!I177</f>
        <v>0</v>
      </c>
      <c r="H197" s="61"/>
      <c r="I197" s="274">
        <f t="shared" si="16"/>
        <v>-11369401235</v>
      </c>
      <c r="J197" s="274"/>
      <c r="K197" s="275">
        <f t="shared" si="17"/>
        <v>2.1136029397326568E-2</v>
      </c>
      <c r="L197" s="275"/>
      <c r="M197" s="61">
        <f>'درآمد سود سهام'!S77</f>
        <v>25586605000</v>
      </c>
      <c r="N197" s="72"/>
      <c r="O197" s="61">
        <f>'درآمد ناشی از تغییر قیمت اوراق '!P187</f>
        <v>-38085467534</v>
      </c>
      <c r="P197" s="61"/>
      <c r="Q197" s="61">
        <f>'درآمد ناشی ازفروش'!Q177</f>
        <v>-646529407</v>
      </c>
      <c r="R197" s="276">
        <f t="shared" si="18"/>
        <v>-13145391941</v>
      </c>
      <c r="S197" s="154"/>
      <c r="T197" s="275">
        <f>R197/درآمدها!$J$4</f>
        <v>1.481103448767874E-2</v>
      </c>
      <c r="V197" s="176"/>
      <c r="X197" s="176"/>
      <c r="Y197" s="176"/>
    </row>
    <row r="198" spans="1:25 16379:16379" s="96" customFormat="1" ht="42.75" customHeight="1">
      <c r="A198" s="272" t="s">
        <v>280</v>
      </c>
      <c r="B198" s="273"/>
      <c r="C198" s="61">
        <v>0</v>
      </c>
      <c r="D198" s="61"/>
      <c r="E198" s="61">
        <f>'درآمد ناشی از تغییر قیمت اوراق '!I188</f>
        <v>1877970631</v>
      </c>
      <c r="F198" s="61"/>
      <c r="G198" s="61">
        <f>'درآمد ناشی ازفروش'!I178</f>
        <v>0</v>
      </c>
      <c r="H198" s="61"/>
      <c r="I198" s="274">
        <f t="shared" si="16"/>
        <v>1877970631</v>
      </c>
      <c r="J198" s="274"/>
      <c r="K198" s="275">
        <f t="shared" si="17"/>
        <v>-3.4911990212765083E-3</v>
      </c>
      <c r="L198" s="275"/>
      <c r="M198" s="61">
        <v>0</v>
      </c>
      <c r="N198" s="72"/>
      <c r="O198" s="61">
        <f>'درآمد ناشی از تغییر قیمت اوراق '!P188</f>
        <v>6182810473</v>
      </c>
      <c r="P198" s="61"/>
      <c r="Q198" s="61">
        <f>'درآمد ناشی ازفروش'!Q178</f>
        <v>70647864</v>
      </c>
      <c r="R198" s="276">
        <f t="shared" si="18"/>
        <v>6253458337</v>
      </c>
      <c r="S198" s="154"/>
      <c r="T198" s="275">
        <f>R198/درآمدها!$J$4</f>
        <v>-7.0458292542567823E-3</v>
      </c>
      <c r="U198" s="96">
        <v>78717678</v>
      </c>
      <c r="V198" s="176">
        <f t="shared" ref="V198:V219" si="27">U198-M198</f>
        <v>78717678</v>
      </c>
      <c r="X198" s="176">
        <v>35641505</v>
      </c>
      <c r="Y198" s="176">
        <f>X198-G198</f>
        <v>35641505</v>
      </c>
      <c r="XEY198" s="176">
        <f>SUM(A198:XEX198)</f>
        <v>16491576301.989464</v>
      </c>
    </row>
    <row r="199" spans="1:25 16379:16379" s="96" customFormat="1" ht="42.75" customHeight="1">
      <c r="A199" s="272" t="s">
        <v>384</v>
      </c>
      <c r="B199" s="273"/>
      <c r="C199" s="61">
        <v>0</v>
      </c>
      <c r="D199" s="61"/>
      <c r="E199" s="61">
        <f>'درآمد ناشی از تغییر قیمت اوراق '!I189</f>
        <v>834749320</v>
      </c>
      <c r="F199" s="61"/>
      <c r="G199" s="61">
        <f>'درآمد ناشی ازفروش'!I179</f>
        <v>0</v>
      </c>
      <c r="H199" s="61"/>
      <c r="I199" s="274">
        <f t="shared" si="16"/>
        <v>834749320</v>
      </c>
      <c r="J199" s="274"/>
      <c r="K199" s="275">
        <f t="shared" si="17"/>
        <v>-1.551821929953936E-3</v>
      </c>
      <c r="L199" s="275"/>
      <c r="M199" s="61">
        <v>0</v>
      </c>
      <c r="N199" s="72"/>
      <c r="O199" s="61">
        <f>'درآمد ناشی از تغییر قیمت اوراق '!P189</f>
        <v>834749320</v>
      </c>
      <c r="P199" s="61"/>
      <c r="Q199" s="61">
        <v>0</v>
      </c>
      <c r="R199" s="276">
        <f t="shared" si="18"/>
        <v>834749320</v>
      </c>
      <c r="S199" s="154"/>
      <c r="T199" s="275">
        <f>R199/درآمدها!$J$4</f>
        <v>-9.4051976712273351E-4</v>
      </c>
      <c r="U199" s="96">
        <v>0</v>
      </c>
      <c r="V199" s="176">
        <f t="shared" si="27"/>
        <v>0</v>
      </c>
      <c r="X199" s="176">
        <v>0</v>
      </c>
      <c r="Y199" s="176">
        <f>X199-G199</f>
        <v>0</v>
      </c>
    </row>
    <row r="200" spans="1:25 16379:16379" s="96" customFormat="1" ht="42.75" customHeight="1">
      <c r="A200" s="272" t="s">
        <v>361</v>
      </c>
      <c r="B200" s="273"/>
      <c r="C200" s="61">
        <v>0</v>
      </c>
      <c r="D200" s="61"/>
      <c r="E200" s="61">
        <f>'درآمد ناشی از تغییر قیمت اوراق '!I190</f>
        <v>2965258648</v>
      </c>
      <c r="F200" s="61"/>
      <c r="G200" s="61">
        <f>'درآمد ناشی ازفروش'!I180</f>
        <v>0</v>
      </c>
      <c r="H200" s="61"/>
      <c r="I200" s="274">
        <f t="shared" si="16"/>
        <v>2965258648</v>
      </c>
      <c r="J200" s="274"/>
      <c r="K200" s="275">
        <f t="shared" si="17"/>
        <v>-5.5124973302786984E-3</v>
      </c>
      <c r="L200" s="275"/>
      <c r="M200" s="61">
        <v>0</v>
      </c>
      <c r="N200" s="72"/>
      <c r="O200" s="61">
        <f>'درآمد ناشی از تغییر قیمت اوراق '!P190</f>
        <v>2459240449</v>
      </c>
      <c r="P200" s="61"/>
      <c r="Q200" s="61">
        <v>0</v>
      </c>
      <c r="R200" s="276">
        <f t="shared" si="18"/>
        <v>2459240449</v>
      </c>
      <c r="S200" s="154"/>
      <c r="T200" s="275">
        <f>R200/درآمدها!$J$4</f>
        <v>-2.7708489231141708E-3</v>
      </c>
      <c r="U200" s="96">
        <v>515595210</v>
      </c>
      <c r="V200" s="176">
        <f t="shared" si="27"/>
        <v>515595210</v>
      </c>
      <c r="X200" s="176">
        <v>-28520536</v>
      </c>
      <c r="Y200" s="176">
        <f>X200-G200</f>
        <v>-28520536</v>
      </c>
    </row>
    <row r="201" spans="1:25 16379:16379" s="96" customFormat="1" ht="42.75" customHeight="1">
      <c r="A201" s="272" t="s">
        <v>170</v>
      </c>
      <c r="B201" s="273"/>
      <c r="C201" s="61">
        <v>0</v>
      </c>
      <c r="D201" s="61"/>
      <c r="E201" s="61">
        <f>'درآمد ناشی از تغییر قیمت اوراق '!I191</f>
        <v>-713502109</v>
      </c>
      <c r="F201" s="61"/>
      <c r="G201" s="61">
        <f>'درآمد ناشی ازفروش'!I181</f>
        <v>0</v>
      </c>
      <c r="H201" s="61"/>
      <c r="I201" s="274">
        <f t="shared" si="16"/>
        <v>-713502109</v>
      </c>
      <c r="J201" s="274"/>
      <c r="K201" s="275">
        <f t="shared" si="17"/>
        <v>1.3264200320817075E-3</v>
      </c>
      <c r="L201" s="275"/>
      <c r="M201" s="61">
        <v>0</v>
      </c>
      <c r="N201" s="72"/>
      <c r="O201" s="61">
        <f>'درآمد ناشی از تغییر قیمت اوراق '!P191</f>
        <v>-5986484634</v>
      </c>
      <c r="P201" s="61"/>
      <c r="Q201" s="61">
        <f>'درآمد ناشی ازفروش'!Q179</f>
        <v>-339914112</v>
      </c>
      <c r="R201" s="276">
        <f t="shared" si="18"/>
        <v>-6326398746</v>
      </c>
      <c r="S201" s="154"/>
      <c r="T201" s="275">
        <f>R201/درآمدها!$J$4</f>
        <v>7.1280118866266021E-3</v>
      </c>
      <c r="U201" s="96">
        <v>849264759</v>
      </c>
      <c r="V201" s="176">
        <f t="shared" si="27"/>
        <v>849264759</v>
      </c>
      <c r="X201" s="176">
        <v>23322154</v>
      </c>
      <c r="Y201" s="176">
        <f>X201-G201</f>
        <v>23322154</v>
      </c>
    </row>
    <row r="202" spans="1:25 16379:16379" s="96" customFormat="1" ht="42.75" customHeight="1">
      <c r="A202" s="272" t="s">
        <v>226</v>
      </c>
      <c r="B202" s="273"/>
      <c r="C202" s="61">
        <f>'درآمد سود سهام'!M78</f>
        <v>997384643</v>
      </c>
      <c r="D202" s="61"/>
      <c r="E202" s="61">
        <f>'درآمد ناشی از تغییر قیمت اوراق '!I192</f>
        <v>-826950552</v>
      </c>
      <c r="F202" s="61"/>
      <c r="G202" s="61">
        <f>'درآمد ناشی ازفروش'!I182</f>
        <v>0</v>
      </c>
      <c r="H202" s="61"/>
      <c r="I202" s="274">
        <f t="shared" si="16"/>
        <v>170434091</v>
      </c>
      <c r="J202" s="274"/>
      <c r="K202" s="275">
        <f t="shared" si="17"/>
        <v>-3.1684165975189385E-4</v>
      </c>
      <c r="L202" s="275"/>
      <c r="M202" s="61">
        <f>'درآمد سود سهام'!S78</f>
        <v>997384643</v>
      </c>
      <c r="N202" s="72"/>
      <c r="O202" s="61">
        <f>'درآمد ناشی از تغییر قیمت اوراق '!P192</f>
        <v>-2306793397</v>
      </c>
      <c r="P202" s="61"/>
      <c r="Q202" s="61">
        <f>'درآمد ناشی ازفروش'!Q180</f>
        <v>-62089947</v>
      </c>
      <c r="R202" s="276">
        <f t="shared" si="18"/>
        <v>-1371498701</v>
      </c>
      <c r="S202" s="154"/>
      <c r="T202" s="275">
        <f>R202/درآمدها!$J$4</f>
        <v>1.5452802511700776E-3</v>
      </c>
      <c r="U202" s="96">
        <v>0</v>
      </c>
      <c r="V202" s="176">
        <f t="shared" si="27"/>
        <v>-997384643</v>
      </c>
      <c r="X202" s="176">
        <v>0</v>
      </c>
      <c r="Y202" s="176">
        <f>X202-G202</f>
        <v>0</v>
      </c>
    </row>
    <row r="203" spans="1:25 16379:16379" s="96" customFormat="1" ht="42.75" customHeight="1">
      <c r="A203" s="272" t="s">
        <v>206</v>
      </c>
      <c r="B203" s="273"/>
      <c r="C203" s="61">
        <v>0</v>
      </c>
      <c r="D203" s="61"/>
      <c r="E203" s="61">
        <f>'درآمد ناشی از تغییر قیمت اوراق '!I193</f>
        <v>694268082</v>
      </c>
      <c r="F203" s="61"/>
      <c r="G203" s="61">
        <f>'درآمد ناشی ازفروش'!I183</f>
        <v>0</v>
      </c>
      <c r="H203" s="61"/>
      <c r="I203" s="274">
        <f t="shared" ref="I203:I243" si="28">C203+E203+G203</f>
        <v>694268082</v>
      </c>
      <c r="J203" s="274"/>
      <c r="K203" s="275">
        <f t="shared" si="17"/>
        <v>-1.2906634472186901E-3</v>
      </c>
      <c r="L203" s="275"/>
      <c r="M203" s="61">
        <v>0</v>
      </c>
      <c r="N203" s="72"/>
      <c r="O203" s="61">
        <f>'درآمد ناشی از تغییر قیمت اوراق '!P193</f>
        <v>-659594944</v>
      </c>
      <c r="P203" s="61"/>
      <c r="Q203" s="61">
        <f>'درآمد ناشی ازفروش'!Q181</f>
        <v>-36916375</v>
      </c>
      <c r="R203" s="276">
        <f t="shared" si="18"/>
        <v>-696511319</v>
      </c>
      <c r="S203" s="154"/>
      <c r="T203" s="275">
        <f>R203/درآمدها!$J$4</f>
        <v>7.8476573487262964E-4</v>
      </c>
      <c r="U203" s="96">
        <v>119249761</v>
      </c>
      <c r="V203" s="176">
        <f t="shared" si="27"/>
        <v>119249761</v>
      </c>
      <c r="X203" s="176">
        <v>116815358</v>
      </c>
      <c r="Y203" s="176">
        <f>X203-G203</f>
        <v>116815358</v>
      </c>
    </row>
    <row r="204" spans="1:25 16379:16379" s="96" customFormat="1" ht="42.75" customHeight="1">
      <c r="A204" s="272" t="s">
        <v>184</v>
      </c>
      <c r="B204" s="273"/>
      <c r="C204" s="61">
        <v>0</v>
      </c>
      <c r="D204" s="61"/>
      <c r="E204" s="61">
        <f>'درآمد ناشی از تغییر قیمت اوراق '!I194</f>
        <v>382399500</v>
      </c>
      <c r="F204" s="61"/>
      <c r="G204" s="61">
        <f>'درآمد ناشی ازفروش'!I184</f>
        <v>0</v>
      </c>
      <c r="H204" s="61"/>
      <c r="I204" s="274">
        <f t="shared" si="28"/>
        <v>382399500</v>
      </c>
      <c r="J204" s="274"/>
      <c r="K204" s="275">
        <f t="shared" ref="K204:K243" si="29">I204/-537915661512</f>
        <v>-7.1089118120326253E-4</v>
      </c>
      <c r="L204" s="275"/>
      <c r="M204" s="61">
        <v>0</v>
      </c>
      <c r="N204" s="72"/>
      <c r="O204" s="61">
        <f>'درآمد ناشی از تغییر قیمت اوراق '!P194</f>
        <v>-148677937</v>
      </c>
      <c r="P204" s="61"/>
      <c r="Q204" s="61">
        <f>'درآمد ناشی ازفروش'!Q182</f>
        <v>-62966977</v>
      </c>
      <c r="R204" s="276">
        <f t="shared" ref="R204:R243" si="30">M204+O204+Q204</f>
        <v>-211644914</v>
      </c>
      <c r="S204" s="154"/>
      <c r="T204" s="275">
        <f>R204/درآمدها!$J$4</f>
        <v>2.3846227898453509E-4</v>
      </c>
      <c r="U204" s="96">
        <v>8684559000</v>
      </c>
      <c r="V204" s="176">
        <f t="shared" si="27"/>
        <v>8684559000</v>
      </c>
      <c r="X204" s="176">
        <v>-348355737</v>
      </c>
      <c r="Y204" s="176">
        <f>X204-G204</f>
        <v>-348355737</v>
      </c>
    </row>
    <row r="205" spans="1:25 16379:16379" s="96" customFormat="1" ht="42.75" customHeight="1">
      <c r="A205" s="272" t="s">
        <v>204</v>
      </c>
      <c r="B205" s="273"/>
      <c r="C205" s="61">
        <f>'درآمد سود سهام'!M79</f>
        <v>0</v>
      </c>
      <c r="D205" s="61"/>
      <c r="E205" s="61">
        <f>'درآمد ناشی از تغییر قیمت اوراق '!I195</f>
        <v>-14172935186</v>
      </c>
      <c r="F205" s="61"/>
      <c r="G205" s="61">
        <v>0</v>
      </c>
      <c r="H205" s="61"/>
      <c r="I205" s="274">
        <f t="shared" si="28"/>
        <v>-14172935186</v>
      </c>
      <c r="J205" s="274"/>
      <c r="K205" s="275">
        <f t="shared" si="29"/>
        <v>2.6347876070687386E-2</v>
      </c>
      <c r="L205" s="275"/>
      <c r="M205" s="61">
        <f>'درآمد سود سهام'!S79</f>
        <v>1713193760</v>
      </c>
      <c r="N205" s="72"/>
      <c r="O205" s="61">
        <f>'درآمد ناشی از تغییر قیمت اوراق '!P195</f>
        <v>-27127859593</v>
      </c>
      <c r="P205" s="61"/>
      <c r="Q205" s="61">
        <f>'درآمد ناشی ازفروش'!Q183</f>
        <v>-663891983</v>
      </c>
      <c r="R205" s="276">
        <f t="shared" si="30"/>
        <v>-26078557816</v>
      </c>
      <c r="S205" s="154"/>
      <c r="T205" s="275">
        <f>R205/درآمدها!$J$4</f>
        <v>2.9382951907048049E-2</v>
      </c>
      <c r="U205" s="96">
        <v>0</v>
      </c>
      <c r="V205" s="176">
        <f t="shared" si="27"/>
        <v>-1713193760</v>
      </c>
      <c r="X205" s="176">
        <v>116096609</v>
      </c>
      <c r="Y205" s="176">
        <f>X205-G205</f>
        <v>116096609</v>
      </c>
    </row>
    <row r="206" spans="1:25 16379:16379" s="96" customFormat="1" ht="42.75" customHeight="1">
      <c r="A206" s="272" t="s">
        <v>136</v>
      </c>
      <c r="B206" s="273"/>
      <c r="C206" s="61">
        <f>'درآمد سود سهام'!M80</f>
        <v>0</v>
      </c>
      <c r="D206" s="61"/>
      <c r="E206" s="61">
        <f>'درآمد ناشی از تغییر قیمت اوراق '!I196</f>
        <v>-4413581863</v>
      </c>
      <c r="F206" s="61"/>
      <c r="G206" s="61">
        <f>'درآمد ناشی ازفروش'!I186</f>
        <v>0</v>
      </c>
      <c r="H206" s="61"/>
      <c r="I206" s="274">
        <f t="shared" si="28"/>
        <v>-4413581863</v>
      </c>
      <c r="J206" s="274"/>
      <c r="K206" s="275">
        <f t="shared" si="29"/>
        <v>8.2049699958430013E-3</v>
      </c>
      <c r="L206" s="275"/>
      <c r="M206" s="61">
        <f>'درآمد سود سهام'!S80</f>
        <v>1039963520</v>
      </c>
      <c r="N206" s="72"/>
      <c r="O206" s="61">
        <f>'درآمد ناشی از تغییر قیمت اوراق '!P196</f>
        <v>-7118906366</v>
      </c>
      <c r="P206" s="61"/>
      <c r="Q206" s="61">
        <f>'درآمد ناشی ازفروش'!Q184</f>
        <v>-272970393</v>
      </c>
      <c r="R206" s="276">
        <f t="shared" si="30"/>
        <v>-6351913239</v>
      </c>
      <c r="S206" s="154"/>
      <c r="T206" s="275">
        <f>R206/درآمدها!$J$4</f>
        <v>7.1567593014967507E-3</v>
      </c>
      <c r="U206" s="96">
        <v>0</v>
      </c>
      <c r="V206" s="176">
        <f t="shared" si="27"/>
        <v>-1039963520</v>
      </c>
      <c r="X206" s="176">
        <v>218834287</v>
      </c>
      <c r="Y206" s="176">
        <f>X206-G206</f>
        <v>218834287</v>
      </c>
    </row>
    <row r="207" spans="1:25 16379:16379" s="96" customFormat="1" ht="42.75" customHeight="1">
      <c r="A207" s="272" t="s">
        <v>89</v>
      </c>
      <c r="B207" s="273"/>
      <c r="C207" s="61">
        <v>0</v>
      </c>
      <c r="D207" s="61"/>
      <c r="E207" s="61">
        <f>'درآمد ناشی از تغییر قیمت اوراق '!I197</f>
        <v>-7521181316</v>
      </c>
      <c r="F207" s="61"/>
      <c r="G207" s="61">
        <f>'درآمد ناشی ازفروش'!I185</f>
        <v>4100626704</v>
      </c>
      <c r="H207" s="61"/>
      <c r="I207" s="274">
        <f t="shared" si="28"/>
        <v>-3420554612</v>
      </c>
      <c r="J207" s="274"/>
      <c r="K207" s="275">
        <f t="shared" si="29"/>
        <v>6.3589050417036299E-3</v>
      </c>
      <c r="L207" s="275"/>
      <c r="M207" s="61">
        <v>0</v>
      </c>
      <c r="N207" s="72"/>
      <c r="O207" s="61">
        <f>'درآمد ناشی از تغییر قیمت اوراق '!P197</f>
        <v>0</v>
      </c>
      <c r="P207" s="61"/>
      <c r="Q207" s="61">
        <f>'درآمد ناشی ازفروش'!Q185</f>
        <v>-179485186</v>
      </c>
      <c r="R207" s="276">
        <f t="shared" si="30"/>
        <v>-179485186</v>
      </c>
      <c r="S207" s="154"/>
      <c r="T207" s="275">
        <f>R207/درآمدها!$J$4</f>
        <v>2.0222761647616615E-4</v>
      </c>
      <c r="U207" s="96">
        <v>0</v>
      </c>
      <c r="V207" s="176">
        <f t="shared" si="27"/>
        <v>0</v>
      </c>
      <c r="X207" s="176">
        <v>149993837</v>
      </c>
      <c r="Y207" s="176">
        <f>X207-G207</f>
        <v>-3950632867</v>
      </c>
    </row>
    <row r="208" spans="1:25 16379:16379" s="96" customFormat="1" ht="42.6" customHeight="1">
      <c r="A208" s="272" t="s">
        <v>163</v>
      </c>
      <c r="B208" s="273"/>
      <c r="C208" s="61">
        <v>0</v>
      </c>
      <c r="D208" s="61"/>
      <c r="E208" s="61">
        <f>'درآمد ناشی از تغییر قیمت اوراق '!I198</f>
        <v>-411711993</v>
      </c>
      <c r="F208" s="61"/>
      <c r="G208" s="61">
        <f>'درآمد ناشی ازفروش'!I186</f>
        <v>0</v>
      </c>
      <c r="H208" s="61"/>
      <c r="I208" s="274">
        <f t="shared" si="28"/>
        <v>-411711993</v>
      </c>
      <c r="J208" s="274"/>
      <c r="K208" s="275">
        <f t="shared" si="29"/>
        <v>7.6538391137885727E-4</v>
      </c>
      <c r="L208" s="275"/>
      <c r="M208" s="61">
        <f>'درآمد سود سهام'!S81</f>
        <v>601262220</v>
      </c>
      <c r="N208" s="72"/>
      <c r="O208" s="61">
        <f>'درآمد ناشی از تغییر قیمت اوراق '!P198</f>
        <v>-1600802925</v>
      </c>
      <c r="P208" s="61"/>
      <c r="Q208" s="61">
        <f>'درآمد ناشی ازفروش'!Q186</f>
        <v>-89770348</v>
      </c>
      <c r="R208" s="276">
        <f t="shared" si="30"/>
        <v>-1089311053</v>
      </c>
      <c r="S208" s="154"/>
      <c r="T208" s="275">
        <f>R208/درآمدها!$J$4</f>
        <v>1.2273368223789383E-3</v>
      </c>
      <c r="U208" s="96">
        <v>879427500</v>
      </c>
      <c r="V208" s="176">
        <f t="shared" si="27"/>
        <v>278165280</v>
      </c>
      <c r="X208" s="176">
        <v>272873368</v>
      </c>
      <c r="Y208" s="176">
        <f>X208-G208</f>
        <v>272873368</v>
      </c>
    </row>
    <row r="209" spans="1:25" s="96" customFormat="1" ht="42.75" customHeight="1">
      <c r="A209" s="272" t="s">
        <v>228</v>
      </c>
      <c r="B209" s="273"/>
      <c r="C209" s="61">
        <v>0</v>
      </c>
      <c r="D209" s="61"/>
      <c r="E209" s="61">
        <f>'درآمد ناشی از تغییر قیمت اوراق '!I199</f>
        <v>-1833965463</v>
      </c>
      <c r="F209" s="61"/>
      <c r="G209" s="61">
        <f>'درآمد ناشی ازفروش'!I187</f>
        <v>0</v>
      </c>
      <c r="H209" s="61"/>
      <c r="I209" s="274">
        <f t="shared" si="28"/>
        <v>-1833965463</v>
      </c>
      <c r="J209" s="274"/>
      <c r="K209" s="275">
        <f t="shared" si="29"/>
        <v>3.4093922044303357E-3</v>
      </c>
      <c r="L209" s="275"/>
      <c r="M209" s="61">
        <v>0</v>
      </c>
      <c r="N209" s="72"/>
      <c r="O209" s="61">
        <f>'درآمد ناشی از تغییر قیمت اوراق '!P199</f>
        <v>-5830546678</v>
      </c>
      <c r="P209" s="61"/>
      <c r="Q209" s="61">
        <f>'درآمد ناشی ازفروش'!Q187</f>
        <v>-290428845</v>
      </c>
      <c r="R209" s="276">
        <f t="shared" si="30"/>
        <v>-6120975523</v>
      </c>
      <c r="S209" s="154"/>
      <c r="T209" s="275">
        <f>R209/درآمدها!$J$4</f>
        <v>6.8965596443443782E-3</v>
      </c>
      <c r="U209" s="96">
        <v>110615634</v>
      </c>
      <c r="V209" s="176">
        <f t="shared" si="27"/>
        <v>110615634</v>
      </c>
      <c r="X209" s="176">
        <v>453219304</v>
      </c>
      <c r="Y209" s="176">
        <f t="shared" ref="Y209:Y219" si="31">X209-G209</f>
        <v>453219304</v>
      </c>
    </row>
    <row r="210" spans="1:25" s="96" customFormat="1" ht="42.75" customHeight="1">
      <c r="A210" s="272" t="s">
        <v>192</v>
      </c>
      <c r="B210" s="273"/>
      <c r="C210" s="61">
        <v>0</v>
      </c>
      <c r="D210" s="61"/>
      <c r="E210" s="61">
        <f>'درآمد ناشی از تغییر قیمت اوراق '!I200</f>
        <v>102285094</v>
      </c>
      <c r="F210" s="61"/>
      <c r="G210" s="61">
        <f>'درآمد ناشی ازفروش'!I188</f>
        <v>0</v>
      </c>
      <c r="H210" s="61"/>
      <c r="I210" s="274">
        <f t="shared" si="28"/>
        <v>102285094</v>
      </c>
      <c r="J210" s="274"/>
      <c r="K210" s="275">
        <f t="shared" si="29"/>
        <v>-1.901508011729794E-4</v>
      </c>
      <c r="L210" s="275"/>
      <c r="M210" s="61">
        <f>'درآمد سود سهام'!S95</f>
        <v>0</v>
      </c>
      <c r="N210" s="72"/>
      <c r="O210" s="61">
        <f>'درآمد ناشی از تغییر قیمت اوراق '!P200</f>
        <v>1009334400</v>
      </c>
      <c r="P210" s="61"/>
      <c r="Q210" s="61">
        <f>'درآمد ناشی ازفروش'!Q188</f>
        <v>-70448356</v>
      </c>
      <c r="R210" s="276">
        <f t="shared" si="30"/>
        <v>938886044</v>
      </c>
      <c r="S210" s="154"/>
      <c r="T210" s="275">
        <f>R210/درآمدها!$J$4</f>
        <v>-1.0578515756774316E-3</v>
      </c>
      <c r="U210" s="96">
        <v>6084200</v>
      </c>
      <c r="V210" s="176">
        <f t="shared" si="27"/>
        <v>6084200</v>
      </c>
      <c r="X210" s="176">
        <v>-16695989</v>
      </c>
      <c r="Y210" s="176">
        <f t="shared" si="31"/>
        <v>-16695989</v>
      </c>
    </row>
    <row r="211" spans="1:25" s="96" customFormat="1" ht="42.75" customHeight="1">
      <c r="A211" s="272" t="s">
        <v>221</v>
      </c>
      <c r="B211" s="273"/>
      <c r="C211" s="61">
        <f>'درآمد سود سهام'!M82</f>
        <v>0</v>
      </c>
      <c r="D211" s="61"/>
      <c r="E211" s="61">
        <f>'درآمد ناشی از تغییر قیمت اوراق '!I201</f>
        <v>-3291274752</v>
      </c>
      <c r="F211" s="61"/>
      <c r="G211" s="61">
        <f>'درآمد ناشی ازفروش'!I189</f>
        <v>0</v>
      </c>
      <c r="H211" s="61"/>
      <c r="I211" s="274">
        <f t="shared" si="28"/>
        <v>-3291274752</v>
      </c>
      <c r="J211" s="274"/>
      <c r="K211" s="275">
        <f t="shared" si="29"/>
        <v>6.1185702285535279E-3</v>
      </c>
      <c r="L211" s="275"/>
      <c r="M211" s="61">
        <f>'درآمد سود سهام'!S82</f>
        <v>696252888</v>
      </c>
      <c r="N211" s="72"/>
      <c r="O211" s="61">
        <f>'درآمد ناشی از تغییر قیمت اوراق '!P201</f>
        <v>-9438720922</v>
      </c>
      <c r="P211" s="61"/>
      <c r="Q211" s="61">
        <f>'درآمد ناشی ازفروش'!Q189</f>
        <v>-81184680</v>
      </c>
      <c r="R211" s="276">
        <f t="shared" si="30"/>
        <v>-8823652714</v>
      </c>
      <c r="S211" s="154"/>
      <c r="T211" s="275">
        <f>R211/درآمدها!$J$4</f>
        <v>9.9416909926241751E-3</v>
      </c>
      <c r="U211" s="96">
        <v>0</v>
      </c>
      <c r="V211" s="176">
        <f t="shared" si="27"/>
        <v>-696252888</v>
      </c>
      <c r="X211" s="176">
        <v>29297465</v>
      </c>
      <c r="Y211" s="176">
        <f t="shared" si="31"/>
        <v>29297465</v>
      </c>
    </row>
    <row r="212" spans="1:25" s="96" customFormat="1" ht="42.6" customHeight="1">
      <c r="A212" s="272" t="s">
        <v>166</v>
      </c>
      <c r="B212" s="273"/>
      <c r="C212" s="61">
        <v>0</v>
      </c>
      <c r="D212" s="61"/>
      <c r="E212" s="61">
        <f>'درآمد ناشی از تغییر قیمت اوراق '!I202</f>
        <v>-2236962521</v>
      </c>
      <c r="F212" s="61"/>
      <c r="G212" s="61">
        <f>'درآمد ناشی ازفروش'!I190</f>
        <v>0</v>
      </c>
      <c r="H212" s="61"/>
      <c r="I212" s="274">
        <f t="shared" si="28"/>
        <v>-2236962521</v>
      </c>
      <c r="J212" s="274"/>
      <c r="K212" s="275">
        <f t="shared" si="29"/>
        <v>4.1585748121038806E-3</v>
      </c>
      <c r="L212" s="275"/>
      <c r="M212" s="61">
        <f>'درآمد سود سهام'!S83</f>
        <v>427393258</v>
      </c>
      <c r="N212" s="72"/>
      <c r="O212" s="61">
        <f>'درآمد ناشی از تغییر قیمت اوراق '!P202</f>
        <v>-10297512889</v>
      </c>
      <c r="P212" s="61"/>
      <c r="Q212" s="61">
        <f>'درآمد ناشی ازفروش'!Q190</f>
        <v>-367552434</v>
      </c>
      <c r="R212" s="276">
        <f t="shared" si="30"/>
        <v>-10237672065</v>
      </c>
      <c r="S212" s="154"/>
      <c r="T212" s="275">
        <f>R212/درآمدها!$J$4</f>
        <v>1.1534879652795302E-2</v>
      </c>
      <c r="U212" s="96">
        <v>0</v>
      </c>
      <c r="V212" s="176">
        <f t="shared" si="27"/>
        <v>-427393258</v>
      </c>
      <c r="X212" s="176">
        <v>439160199</v>
      </c>
      <c r="Y212" s="176">
        <f t="shared" si="31"/>
        <v>439160199</v>
      </c>
    </row>
    <row r="213" spans="1:25" s="96" customFormat="1" ht="42.75" customHeight="1">
      <c r="A213" s="272" t="s">
        <v>96</v>
      </c>
      <c r="B213" s="273"/>
      <c r="C213" s="61">
        <v>0</v>
      </c>
      <c r="D213" s="61"/>
      <c r="E213" s="61">
        <f>'درآمد ناشی از تغییر قیمت اوراق '!I203</f>
        <v>4931770145</v>
      </c>
      <c r="F213" s="61"/>
      <c r="G213" s="61">
        <f>'درآمد ناشی ازفروش'!I191</f>
        <v>0</v>
      </c>
      <c r="H213" s="61"/>
      <c r="I213" s="274">
        <f t="shared" si="28"/>
        <v>4931770145</v>
      </c>
      <c r="J213" s="274"/>
      <c r="K213" s="275">
        <f t="shared" si="29"/>
        <v>-9.1682962550997983E-3</v>
      </c>
      <c r="L213" s="275"/>
      <c r="M213" s="61">
        <v>0</v>
      </c>
      <c r="N213" s="72"/>
      <c r="O213" s="61">
        <f>'درآمد ناشی از تغییر قیمت اوراق '!P203</f>
        <v>-9464888897</v>
      </c>
      <c r="P213" s="61"/>
      <c r="Q213" s="61">
        <f>'درآمد ناشی ازفروش'!Q191</f>
        <v>-471773284</v>
      </c>
      <c r="R213" s="276">
        <f t="shared" si="30"/>
        <v>-9936662181</v>
      </c>
      <c r="S213" s="154"/>
      <c r="T213" s="275">
        <f>R213/درآمدها!$J$4</f>
        <v>1.1195729036893845E-2</v>
      </c>
      <c r="U213" s="96">
        <v>509312443</v>
      </c>
      <c r="V213" s="176">
        <f t="shared" si="27"/>
        <v>509312443</v>
      </c>
      <c r="X213" s="176">
        <v>-24510506</v>
      </c>
      <c r="Y213" s="176">
        <f t="shared" si="31"/>
        <v>-24510506</v>
      </c>
    </row>
    <row r="214" spans="1:25" s="96" customFormat="1" ht="42.75" customHeight="1">
      <c r="A214" s="272" t="s">
        <v>148</v>
      </c>
      <c r="B214" s="273"/>
      <c r="C214" s="61">
        <f>'درآمد سود سهام'!M84</f>
        <v>0</v>
      </c>
      <c r="D214" s="61"/>
      <c r="E214" s="61">
        <f>'درآمد ناشی از تغییر قیمت اوراق '!I204</f>
        <v>-1123057571</v>
      </c>
      <c r="F214" s="61"/>
      <c r="G214" s="61">
        <f>'درآمد ناشی ازفروش'!I192</f>
        <v>0</v>
      </c>
      <c r="H214" s="61"/>
      <c r="I214" s="274">
        <f t="shared" si="28"/>
        <v>-1123057571</v>
      </c>
      <c r="J214" s="274"/>
      <c r="K214" s="275">
        <f t="shared" si="29"/>
        <v>2.0877948930567557E-3</v>
      </c>
      <c r="L214" s="275"/>
      <c r="M214" s="61">
        <f>'درآمد سود سهام'!S84</f>
        <v>302815250</v>
      </c>
      <c r="N214" s="72"/>
      <c r="O214" s="61">
        <f>'درآمد ناشی از تغییر قیمت اوراق '!P204</f>
        <v>-2101497333</v>
      </c>
      <c r="P214" s="61"/>
      <c r="Q214" s="61">
        <f>'درآمد ناشی ازفروش'!Q192</f>
        <v>-18934736</v>
      </c>
      <c r="R214" s="276">
        <f t="shared" si="30"/>
        <v>-1817616819</v>
      </c>
      <c r="S214" s="154"/>
      <c r="T214" s="275">
        <f>R214/درآمدها!$J$4</f>
        <v>2.0479256542841433E-3</v>
      </c>
      <c r="U214" s="96">
        <v>0</v>
      </c>
      <c r="V214" s="176">
        <f t="shared" si="27"/>
        <v>-302815250</v>
      </c>
      <c r="X214" s="176">
        <v>136102479</v>
      </c>
      <c r="Y214" s="176">
        <f t="shared" si="31"/>
        <v>136102479</v>
      </c>
    </row>
    <row r="215" spans="1:25" s="96" customFormat="1" ht="42.75" customHeight="1">
      <c r="A215" s="272" t="s">
        <v>131</v>
      </c>
      <c r="B215" s="273"/>
      <c r="C215" s="61">
        <v>0</v>
      </c>
      <c r="D215" s="61"/>
      <c r="E215" s="61">
        <f>'درآمد ناشی از تغییر قیمت اوراق '!I205</f>
        <v>-121671722</v>
      </c>
      <c r="F215" s="61"/>
      <c r="G215" s="61">
        <f>'درآمد ناشی ازفروش'!I193</f>
        <v>9611121</v>
      </c>
      <c r="H215" s="61"/>
      <c r="I215" s="274">
        <f t="shared" si="28"/>
        <v>-112060601</v>
      </c>
      <c r="J215" s="274"/>
      <c r="K215" s="275">
        <f t="shared" si="29"/>
        <v>2.0832373737736973E-4</v>
      </c>
      <c r="L215" s="275"/>
      <c r="M215" s="61">
        <v>0</v>
      </c>
      <c r="N215" s="72"/>
      <c r="O215" s="61">
        <f>'درآمد ناشی از تغییر قیمت اوراق '!P205</f>
        <v>-121671722</v>
      </c>
      <c r="P215" s="61"/>
      <c r="Q215" s="61">
        <f>'درآمد ناشی ازفروش'!Q193</f>
        <v>9611121</v>
      </c>
      <c r="R215" s="276">
        <f t="shared" si="30"/>
        <v>-112060601</v>
      </c>
      <c r="S215" s="154"/>
      <c r="T215" s="275">
        <f>R215/درآمدها!$J$4</f>
        <v>1.2625971394161011E-4</v>
      </c>
      <c r="U215" s="96">
        <v>2281760400</v>
      </c>
      <c r="V215" s="176">
        <f t="shared" si="27"/>
        <v>2281760400</v>
      </c>
      <c r="X215" s="176">
        <v>539781814</v>
      </c>
      <c r="Y215" s="176">
        <f t="shared" si="31"/>
        <v>530170693</v>
      </c>
    </row>
    <row r="216" spans="1:25" s="96" customFormat="1" ht="42.75" customHeight="1">
      <c r="A216" s="272" t="s">
        <v>126</v>
      </c>
      <c r="B216" s="273"/>
      <c r="C216" s="61">
        <v>0</v>
      </c>
      <c r="D216" s="61"/>
      <c r="E216" s="61">
        <f>'درآمد ناشی از تغییر قیمت اوراق '!I206</f>
        <v>-5729930741</v>
      </c>
      <c r="F216" s="61"/>
      <c r="G216" s="61">
        <f>'درآمد ناشی ازفروش'!I194</f>
        <v>0</v>
      </c>
      <c r="H216" s="61"/>
      <c r="I216" s="274">
        <f t="shared" si="28"/>
        <v>-5729930741</v>
      </c>
      <c r="J216" s="274"/>
      <c r="K216" s="275">
        <f t="shared" si="29"/>
        <v>1.0652098741453311E-2</v>
      </c>
      <c r="L216" s="275"/>
      <c r="M216" s="61">
        <v>0</v>
      </c>
      <c r="N216" s="72"/>
      <c r="O216" s="61">
        <f>'درآمد ناشی از تغییر قیمت اوراق '!P206</f>
        <v>-7238045249</v>
      </c>
      <c r="P216" s="61"/>
      <c r="Q216" s="61">
        <f>'درآمد ناشی ازفروش'!Q194</f>
        <v>-114255171</v>
      </c>
      <c r="R216" s="276">
        <f t="shared" si="30"/>
        <v>-7352300420</v>
      </c>
      <c r="S216" s="154"/>
      <c r="T216" s="275">
        <f>R216/درآمدها!$J$4</f>
        <v>8.2839047761485759E-3</v>
      </c>
      <c r="U216" s="96">
        <v>0</v>
      </c>
      <c r="V216" s="176">
        <f t="shared" si="27"/>
        <v>0</v>
      </c>
      <c r="X216" s="176">
        <v>-34733756</v>
      </c>
      <c r="Y216" s="176">
        <f t="shared" si="31"/>
        <v>-34733756</v>
      </c>
    </row>
    <row r="217" spans="1:25" s="96" customFormat="1" ht="42.75" customHeight="1">
      <c r="A217" s="272" t="s">
        <v>181</v>
      </c>
      <c r="B217" s="273"/>
      <c r="C217" s="61">
        <f>'درآمد سود سهام'!M85</f>
        <v>0</v>
      </c>
      <c r="D217" s="61"/>
      <c r="E217" s="61">
        <f>'درآمد ناشی از تغییر قیمت اوراق '!I207</f>
        <v>-5056725803</v>
      </c>
      <c r="F217" s="61"/>
      <c r="G217" s="61">
        <f>'درآمد ناشی ازفروش'!I195</f>
        <v>0</v>
      </c>
      <c r="H217" s="61"/>
      <c r="I217" s="274">
        <f t="shared" si="28"/>
        <v>-5056725803</v>
      </c>
      <c r="J217" s="274"/>
      <c r="K217" s="275">
        <f t="shared" si="29"/>
        <v>9.4005922578760844E-3</v>
      </c>
      <c r="L217" s="275"/>
      <c r="M217" s="61">
        <f>'درآمد سود سهام'!S85</f>
        <v>16235003070</v>
      </c>
      <c r="N217" s="72"/>
      <c r="O217" s="61">
        <f>'درآمد ناشی از تغییر قیمت اوراق '!P207</f>
        <v>-38553401474</v>
      </c>
      <c r="P217" s="61"/>
      <c r="Q217" s="61">
        <f>'درآمد ناشی ازفروش'!Q195</f>
        <v>-489506239</v>
      </c>
      <c r="R217" s="276">
        <f t="shared" si="30"/>
        <v>-22807904643</v>
      </c>
      <c r="S217" s="154"/>
      <c r="T217" s="275">
        <f>R217/درآمدها!$J$4</f>
        <v>2.5697876775020161E-2</v>
      </c>
      <c r="U217" s="96">
        <v>0</v>
      </c>
      <c r="V217" s="176">
        <f t="shared" si="27"/>
        <v>-16235003070</v>
      </c>
      <c r="X217" s="176">
        <v>78506295</v>
      </c>
      <c r="Y217" s="176">
        <f t="shared" si="31"/>
        <v>78506295</v>
      </c>
    </row>
    <row r="218" spans="1:25" s="96" customFormat="1" ht="42.75" customHeight="1">
      <c r="A218" s="272" t="s">
        <v>272</v>
      </c>
      <c r="B218" s="273"/>
      <c r="C218" s="61">
        <v>0</v>
      </c>
      <c r="D218" s="61"/>
      <c r="E218" s="61">
        <f>'درآمد ناشی از تغییر قیمت اوراق '!I208</f>
        <v>-5510652102</v>
      </c>
      <c r="F218" s="61"/>
      <c r="G218" s="61">
        <f>'درآمد ناشی ازفروش'!I196</f>
        <v>0</v>
      </c>
      <c r="H218" s="61"/>
      <c r="I218" s="274">
        <f t="shared" si="28"/>
        <v>-5510652102</v>
      </c>
      <c r="J218" s="274"/>
      <c r="K218" s="275">
        <f t="shared" si="29"/>
        <v>1.0244453724419152E-2</v>
      </c>
      <c r="L218" s="275"/>
      <c r="M218" s="61">
        <f>'درآمد سود سهام'!S86</f>
        <v>21153660</v>
      </c>
      <c r="N218" s="72"/>
      <c r="O218" s="61">
        <f>'درآمد ناشی از تغییر قیمت اوراق '!P208</f>
        <v>-8587511341</v>
      </c>
      <c r="P218" s="61"/>
      <c r="Q218" s="61">
        <f>'درآمد ناشی ازفروش'!Q196</f>
        <v>-154605121</v>
      </c>
      <c r="R218" s="276">
        <f t="shared" si="30"/>
        <v>-8720962802</v>
      </c>
      <c r="S218" s="154"/>
      <c r="T218" s="275">
        <f>R218/درآمدها!$J$4</f>
        <v>9.8259893205100909E-3</v>
      </c>
      <c r="U218" s="96">
        <v>1403150</v>
      </c>
      <c r="V218" s="176">
        <f t="shared" si="27"/>
        <v>-19750510</v>
      </c>
      <c r="X218" s="176">
        <v>-145936095</v>
      </c>
      <c r="Y218" s="176">
        <f t="shared" si="31"/>
        <v>-145936095</v>
      </c>
    </row>
    <row r="219" spans="1:25" s="96" customFormat="1" ht="42.75" customHeight="1">
      <c r="A219" s="272" t="s">
        <v>310</v>
      </c>
      <c r="B219" s="273"/>
      <c r="C219" s="61">
        <v>0</v>
      </c>
      <c r="D219" s="61"/>
      <c r="E219" s="61">
        <v>0</v>
      </c>
      <c r="F219" s="61"/>
      <c r="G219" s="61">
        <f>'درآمد ناشی ازفروش'!I197</f>
        <v>0</v>
      </c>
      <c r="H219" s="61"/>
      <c r="I219" s="274">
        <f t="shared" si="28"/>
        <v>0</v>
      </c>
      <c r="J219" s="274"/>
      <c r="K219" s="275">
        <f t="shared" si="29"/>
        <v>0</v>
      </c>
      <c r="L219" s="275"/>
      <c r="M219" s="61">
        <v>0</v>
      </c>
      <c r="N219" s="72"/>
      <c r="O219" s="61">
        <v>0</v>
      </c>
      <c r="P219" s="61"/>
      <c r="Q219" s="61">
        <f>'درآمد ناشی ازفروش'!Q197</f>
        <v>4191475824</v>
      </c>
      <c r="R219" s="276">
        <f t="shared" si="30"/>
        <v>4191475824</v>
      </c>
      <c r="S219" s="154"/>
      <c r="T219" s="275">
        <f>R219/درآمدها!$J$4</f>
        <v>-4.7225745160104438E-3</v>
      </c>
      <c r="U219" s="96">
        <v>3130014000</v>
      </c>
      <c r="V219" s="176">
        <f t="shared" si="27"/>
        <v>3130014000</v>
      </c>
      <c r="X219" s="176">
        <v>484885463</v>
      </c>
      <c r="Y219" s="176">
        <f t="shared" si="31"/>
        <v>484885463</v>
      </c>
    </row>
    <row r="220" spans="1:25" s="96" customFormat="1" ht="42.75" customHeight="1">
      <c r="A220" s="272" t="s">
        <v>95</v>
      </c>
      <c r="B220" s="273"/>
      <c r="C220" s="61">
        <v>0</v>
      </c>
      <c r="D220" s="61"/>
      <c r="E220" s="61">
        <f>'درآمد ناشی از تغییر قیمت اوراق '!I209</f>
        <v>-4320111285</v>
      </c>
      <c r="F220" s="61"/>
      <c r="G220" s="61">
        <f>'درآمد ناشی ازفروش'!I198</f>
        <v>0</v>
      </c>
      <c r="H220" s="61"/>
      <c r="I220" s="274">
        <f t="shared" si="28"/>
        <v>-4320111285</v>
      </c>
      <c r="J220" s="274"/>
      <c r="K220" s="275">
        <f t="shared" si="29"/>
        <v>8.0312056221914369E-3</v>
      </c>
      <c r="L220" s="275"/>
      <c r="M220" s="61">
        <v>0</v>
      </c>
      <c r="N220" s="72"/>
      <c r="O220" s="61">
        <f>'درآمد ناشی از تغییر قیمت اوراق '!P209</f>
        <v>-6333453879</v>
      </c>
      <c r="P220" s="61"/>
      <c r="Q220" s="61">
        <f>'درآمد ناشی ازفروش'!Q198</f>
        <v>-849399719</v>
      </c>
      <c r="R220" s="276">
        <f t="shared" si="30"/>
        <v>-7182853598</v>
      </c>
      <c r="S220" s="154"/>
      <c r="T220" s="275">
        <f>R220/درآمدها!$J$4</f>
        <v>8.0929874770879102E-3</v>
      </c>
      <c r="V220" s="176"/>
      <c r="X220" s="176"/>
      <c r="Y220" s="176"/>
    </row>
    <row r="221" spans="1:25" s="96" customFormat="1" ht="42.75" customHeight="1">
      <c r="A221" s="272" t="s">
        <v>185</v>
      </c>
      <c r="B221" s="273"/>
      <c r="C221" s="61">
        <v>0</v>
      </c>
      <c r="D221" s="61"/>
      <c r="E221" s="61">
        <f>'درآمد ناشی از تغییر قیمت اوراق '!I210</f>
        <v>-5951331640</v>
      </c>
      <c r="F221" s="61"/>
      <c r="G221" s="61">
        <f>'درآمد ناشی ازفروش'!I199</f>
        <v>151590684</v>
      </c>
      <c r="H221" s="61"/>
      <c r="I221" s="274">
        <f t="shared" si="28"/>
        <v>-5799740956</v>
      </c>
      <c r="J221" s="274"/>
      <c r="K221" s="275">
        <f t="shared" si="29"/>
        <v>1.0781877849954769E-2</v>
      </c>
      <c r="L221" s="275"/>
      <c r="M221" s="61">
        <v>0</v>
      </c>
      <c r="N221" s="72"/>
      <c r="O221" s="61">
        <f>'درآمد ناشی از تغییر قیمت اوراق '!P210</f>
        <v>-1328354306</v>
      </c>
      <c r="P221" s="61"/>
      <c r="Q221" s="61">
        <f>'درآمد ناشی ازفروش'!Q199</f>
        <v>-571462840</v>
      </c>
      <c r="R221" s="276">
        <f t="shared" si="30"/>
        <v>-1899817146</v>
      </c>
      <c r="S221" s="154"/>
      <c r="T221" s="275">
        <f>R221/درآمدها!$J$4</f>
        <v>2.1405415217729032E-3</v>
      </c>
      <c r="V221" s="176"/>
      <c r="X221" s="176"/>
      <c r="Y221" s="176"/>
    </row>
    <row r="222" spans="1:25" s="96" customFormat="1" ht="42.75" customHeight="1">
      <c r="A222" s="272" t="s">
        <v>362</v>
      </c>
      <c r="B222" s="273"/>
      <c r="C222" s="61">
        <v>0</v>
      </c>
      <c r="D222" s="61"/>
      <c r="E222" s="61">
        <f>'درآمد ناشی از تغییر قیمت اوراق '!I211</f>
        <v>-4105152332</v>
      </c>
      <c r="F222" s="61"/>
      <c r="G222" s="61">
        <f>'درآمد ناشی ازفروش'!I200</f>
        <v>0</v>
      </c>
      <c r="H222" s="61"/>
      <c r="I222" s="274">
        <f t="shared" si="28"/>
        <v>-4105152332</v>
      </c>
      <c r="J222" s="274"/>
      <c r="K222" s="275">
        <f t="shared" si="29"/>
        <v>7.6315910201629642E-3</v>
      </c>
      <c r="L222" s="275"/>
      <c r="M222" s="61">
        <v>0</v>
      </c>
      <c r="N222" s="72"/>
      <c r="O222" s="61">
        <f>'درآمد ناشی از تغییر قیمت اوراق '!P211</f>
        <v>-5860900945</v>
      </c>
      <c r="P222" s="61"/>
      <c r="Q222" s="61">
        <v>0</v>
      </c>
      <c r="R222" s="276">
        <f t="shared" si="30"/>
        <v>-5860900945</v>
      </c>
      <c r="S222" s="154"/>
      <c r="T222" s="275">
        <f>R222/درآمدها!$J$4</f>
        <v>6.6035312157197183E-3</v>
      </c>
      <c r="U222" s="96">
        <v>0</v>
      </c>
      <c r="V222" s="176">
        <f>U222-M222</f>
        <v>0</v>
      </c>
      <c r="X222" s="176">
        <v>1365258544</v>
      </c>
      <c r="Y222" s="176">
        <f>X222-G222</f>
        <v>1365258544</v>
      </c>
    </row>
    <row r="223" spans="1:25" s="96" customFormat="1" ht="42.75" customHeight="1">
      <c r="A223" s="272" t="s">
        <v>94</v>
      </c>
      <c r="B223" s="273"/>
      <c r="C223" s="61">
        <v>0</v>
      </c>
      <c r="D223" s="61"/>
      <c r="E223" s="61">
        <f>'درآمد ناشی از تغییر قیمت اوراق '!I212</f>
        <v>-1324956020</v>
      </c>
      <c r="F223" s="61"/>
      <c r="G223" s="61">
        <v>0</v>
      </c>
      <c r="H223" s="61"/>
      <c r="I223" s="274">
        <f t="shared" si="28"/>
        <v>-1324956020</v>
      </c>
      <c r="J223" s="274"/>
      <c r="K223" s="275">
        <f t="shared" si="29"/>
        <v>2.4631296591658028E-3</v>
      </c>
      <c r="L223" s="275"/>
      <c r="M223" s="61">
        <v>0</v>
      </c>
      <c r="N223" s="72"/>
      <c r="O223" s="61">
        <f>'درآمد ناشی از تغییر قیمت اوراق '!P212</f>
        <v>757861248</v>
      </c>
      <c r="P223" s="61"/>
      <c r="Q223" s="61">
        <f>'درآمد ناشی ازفروش'!Q200</f>
        <v>-76723520</v>
      </c>
      <c r="R223" s="276">
        <f t="shared" si="30"/>
        <v>681137728</v>
      </c>
      <c r="S223" s="154"/>
      <c r="T223" s="275">
        <f>R223/درآمدها!$J$4</f>
        <v>-7.6744416792944232E-4</v>
      </c>
      <c r="V223" s="176"/>
      <c r="X223" s="176"/>
      <c r="Y223" s="176"/>
    </row>
    <row r="224" spans="1:25" s="96" customFormat="1" ht="42.75" customHeight="1">
      <c r="A224" s="272" t="s">
        <v>363</v>
      </c>
      <c r="B224" s="273"/>
      <c r="C224" s="61">
        <v>0</v>
      </c>
      <c r="D224" s="61"/>
      <c r="E224" s="61">
        <f>'درآمد ناشی از تغییر قیمت اوراق '!I213</f>
        <v>-688811076</v>
      </c>
      <c r="F224" s="61"/>
      <c r="G224" s="61">
        <f>'درآمد ناشی ازفروش'!I202</f>
        <v>0</v>
      </c>
      <c r="H224" s="61"/>
      <c r="I224" s="274">
        <f t="shared" si="28"/>
        <v>-688811076</v>
      </c>
      <c r="J224" s="274"/>
      <c r="K224" s="275">
        <f t="shared" si="29"/>
        <v>1.2805187230724155E-3</v>
      </c>
      <c r="L224" s="275"/>
      <c r="M224" s="61">
        <v>0</v>
      </c>
      <c r="N224" s="72"/>
      <c r="O224" s="61">
        <f>'درآمد ناشی از تغییر قیمت اوراق '!P213</f>
        <v>-1200481770</v>
      </c>
      <c r="P224" s="61"/>
      <c r="Q224" s="61">
        <v>0</v>
      </c>
      <c r="R224" s="276">
        <f t="shared" si="30"/>
        <v>-1200481770</v>
      </c>
      <c r="S224" s="154"/>
      <c r="T224" s="275">
        <f>R224/درآمدها!$J$4</f>
        <v>1.3525938958003426E-3</v>
      </c>
      <c r="V224" s="176"/>
      <c r="X224" s="176"/>
      <c r="Y224" s="176"/>
    </row>
    <row r="225" spans="1:25" s="96" customFormat="1" ht="42.6" customHeight="1">
      <c r="A225" s="272" t="s">
        <v>194</v>
      </c>
      <c r="B225" s="273"/>
      <c r="C225" s="61">
        <v>0</v>
      </c>
      <c r="D225" s="61"/>
      <c r="E225" s="61">
        <f>'درآمد ناشی از تغییر قیمت اوراق '!I214</f>
        <v>-3358886087</v>
      </c>
      <c r="F225" s="61"/>
      <c r="G225" s="61">
        <f>'درآمد ناشی ازفروش'!I201</f>
        <v>-139122168</v>
      </c>
      <c r="H225" s="61"/>
      <c r="I225" s="274">
        <f t="shared" si="28"/>
        <v>-3498008255</v>
      </c>
      <c r="J225" s="274"/>
      <c r="K225" s="275">
        <f t="shared" si="29"/>
        <v>6.5028934929457624E-3</v>
      </c>
      <c r="L225" s="275"/>
      <c r="M225" s="61">
        <f>'درآمد سود سهام'!S87</f>
        <v>2918735520</v>
      </c>
      <c r="N225" s="72"/>
      <c r="O225" s="61">
        <f>'درآمد ناشی از تغییر قیمت اوراق '!P214</f>
        <v>-163915400</v>
      </c>
      <c r="P225" s="61"/>
      <c r="Q225" s="61">
        <f>'درآمد ناشی ازفروش'!Q201</f>
        <v>-182087670</v>
      </c>
      <c r="R225" s="276">
        <f t="shared" si="30"/>
        <v>2572732450</v>
      </c>
      <c r="S225" s="154"/>
      <c r="T225" s="275">
        <f>R225/درآمدها!$J$4</f>
        <v>-2.8987214086536777E-3</v>
      </c>
      <c r="V225" s="176"/>
      <c r="X225" s="176"/>
      <c r="Y225" s="176"/>
    </row>
    <row r="226" spans="1:25" s="96" customFormat="1" ht="42.75" customHeight="1">
      <c r="A226" s="272" t="s">
        <v>115</v>
      </c>
      <c r="B226" s="273"/>
      <c r="C226" s="61">
        <f>'درآمد سود سهام'!M83</f>
        <v>0</v>
      </c>
      <c r="D226" s="61"/>
      <c r="E226" s="61">
        <f>'درآمد ناشی از تغییر قیمت اوراق '!I215</f>
        <v>-5574671281</v>
      </c>
      <c r="F226" s="61"/>
      <c r="G226" s="61">
        <f>'درآمد ناشی ازفروش'!I202</f>
        <v>0</v>
      </c>
      <c r="H226" s="61"/>
      <c r="I226" s="274">
        <f t="shared" si="28"/>
        <v>-5574671281</v>
      </c>
      <c r="J226" s="274"/>
      <c r="K226" s="275">
        <f t="shared" si="29"/>
        <v>1.0363467137823126E-2</v>
      </c>
      <c r="L226" s="275"/>
      <c r="M226" s="61">
        <v>0</v>
      </c>
      <c r="N226" s="72"/>
      <c r="O226" s="61">
        <f>'درآمد ناشی از تغییر قیمت اوراق '!P215</f>
        <v>-1995186824</v>
      </c>
      <c r="P226" s="61"/>
      <c r="Q226" s="61">
        <f>'درآمد ناشی ازفروش'!Q202</f>
        <v>1600465171</v>
      </c>
      <c r="R226" s="276">
        <f t="shared" si="30"/>
        <v>-394721653</v>
      </c>
      <c r="S226" s="154"/>
      <c r="T226" s="275">
        <f>R226/درآمدها!$J$4</f>
        <v>4.4473653139107729E-4</v>
      </c>
      <c r="V226" s="176"/>
      <c r="X226" s="176"/>
      <c r="Y226" s="176"/>
    </row>
    <row r="227" spans="1:25" s="96" customFormat="1" ht="42.75" customHeight="1">
      <c r="A227" s="272" t="s">
        <v>292</v>
      </c>
      <c r="B227" s="273"/>
      <c r="C227" s="61">
        <v>0</v>
      </c>
      <c r="D227" s="61"/>
      <c r="E227" s="61">
        <f>'درآمد ناشی از تغییر قیمت اوراق '!I216</f>
        <v>0</v>
      </c>
      <c r="F227" s="61"/>
      <c r="G227" s="61">
        <f>'درآمد ناشی ازفروش'!I203</f>
        <v>0</v>
      </c>
      <c r="H227" s="61"/>
      <c r="I227" s="274">
        <f t="shared" si="28"/>
        <v>0</v>
      </c>
      <c r="J227" s="274"/>
      <c r="K227" s="275">
        <f t="shared" si="29"/>
        <v>0</v>
      </c>
      <c r="L227" s="275"/>
      <c r="M227" s="61">
        <v>0</v>
      </c>
      <c r="N227" s="72"/>
      <c r="O227" s="61">
        <f>'درآمد ناشی از تغییر قیمت اوراق '!P216</f>
        <v>-7359646941</v>
      </c>
      <c r="P227" s="61"/>
      <c r="Q227" s="61">
        <f>'درآمد ناشی ازفروش'!Q203</f>
        <v>-728606161</v>
      </c>
      <c r="R227" s="276">
        <f t="shared" si="30"/>
        <v>-8088253102</v>
      </c>
      <c r="S227" s="154"/>
      <c r="T227" s="275">
        <f>R227/درآمدها!$J$4</f>
        <v>9.1131094589244673E-3</v>
      </c>
      <c r="V227" s="176"/>
      <c r="X227" s="176"/>
      <c r="Y227" s="176"/>
    </row>
    <row r="228" spans="1:25" s="96" customFormat="1" ht="42.75" customHeight="1">
      <c r="A228" s="272" t="s">
        <v>164</v>
      </c>
      <c r="B228" s="273"/>
      <c r="C228" s="61">
        <v>0</v>
      </c>
      <c r="D228" s="61"/>
      <c r="E228" s="61">
        <f>'درآمد ناشی از تغییر قیمت اوراق '!I217</f>
        <v>-3001077302</v>
      </c>
      <c r="F228" s="61"/>
      <c r="G228" s="61">
        <f>'درآمد ناشی ازفروش'!I204</f>
        <v>0</v>
      </c>
      <c r="H228" s="61"/>
      <c r="I228" s="274">
        <f t="shared" si="28"/>
        <v>-3001077302</v>
      </c>
      <c r="J228" s="274"/>
      <c r="K228" s="275">
        <f t="shared" si="29"/>
        <v>5.5790851925828361E-3</v>
      </c>
      <c r="L228" s="275"/>
      <c r="M228" s="61">
        <v>0</v>
      </c>
      <c r="N228" s="72"/>
      <c r="O228" s="61">
        <f>'درآمد ناشی از تغییر قیمت اوراق '!P217</f>
        <v>-27232838527</v>
      </c>
      <c r="P228" s="61"/>
      <c r="Q228" s="61">
        <f>'درآمد ناشی ازفروش'!Q204</f>
        <v>-794751844</v>
      </c>
      <c r="R228" s="276">
        <f t="shared" si="30"/>
        <v>-28027590371</v>
      </c>
      <c r="S228" s="154"/>
      <c r="T228" s="275">
        <f>R228/درآمدها!$J$4</f>
        <v>3.1578944884608336E-2</v>
      </c>
      <c r="V228" s="176"/>
      <c r="X228" s="176"/>
      <c r="Y228" s="176"/>
    </row>
    <row r="229" spans="1:25" s="96" customFormat="1" ht="42.75" customHeight="1">
      <c r="A229" s="272" t="s">
        <v>229</v>
      </c>
      <c r="B229" s="273"/>
      <c r="C229" s="61">
        <f>'درآمد سود سهام'!M86</f>
        <v>0</v>
      </c>
      <c r="D229" s="61"/>
      <c r="E229" s="61">
        <f>'درآمد ناشی از تغییر قیمت اوراق '!I218</f>
        <v>-1330054397</v>
      </c>
      <c r="F229" s="61"/>
      <c r="G229" s="61">
        <f>'درآمد ناشی ازفروش'!I205</f>
        <v>0</v>
      </c>
      <c r="H229" s="61"/>
      <c r="I229" s="274">
        <f t="shared" si="28"/>
        <v>-1330054397</v>
      </c>
      <c r="J229" s="274"/>
      <c r="K229" s="275">
        <f t="shared" si="29"/>
        <v>2.4726076821437347E-3</v>
      </c>
      <c r="L229" s="275"/>
      <c r="M229" s="61">
        <v>0</v>
      </c>
      <c r="N229" s="72"/>
      <c r="O229" s="61">
        <f>'درآمد ناشی از تغییر قیمت اوراق '!P218</f>
        <v>-2571124771</v>
      </c>
      <c r="P229" s="61"/>
      <c r="Q229" s="61">
        <f>'درآمد ناشی ازفروش'!Q205</f>
        <v>-214609200</v>
      </c>
      <c r="R229" s="276">
        <f t="shared" si="30"/>
        <v>-2785733971</v>
      </c>
      <c r="S229" s="154"/>
      <c r="T229" s="275">
        <f>R229/درآمدها!$J$4</f>
        <v>3.1387121892723527E-3</v>
      </c>
      <c r="V229" s="176"/>
      <c r="X229" s="176"/>
      <c r="Y229" s="176"/>
    </row>
    <row r="230" spans="1:25" s="96" customFormat="1" ht="42.75" customHeight="1">
      <c r="A230" s="272" t="s">
        <v>343</v>
      </c>
      <c r="B230" s="273"/>
      <c r="C230" s="61">
        <v>0</v>
      </c>
      <c r="D230" s="61"/>
      <c r="E230" s="61">
        <f>'درآمد ناشی از تغییر قیمت اوراق '!I219</f>
        <v>-494874528</v>
      </c>
      <c r="F230" s="61"/>
      <c r="G230" s="61">
        <v>0</v>
      </c>
      <c r="H230" s="61"/>
      <c r="I230" s="274">
        <f t="shared" si="28"/>
        <v>-494874528</v>
      </c>
      <c r="J230" s="274"/>
      <c r="K230" s="275">
        <f t="shared" si="29"/>
        <v>9.1998534976464922E-4</v>
      </c>
      <c r="L230" s="275"/>
      <c r="M230" s="61">
        <v>0</v>
      </c>
      <c r="N230" s="72"/>
      <c r="O230" s="61">
        <f>'درآمد ناشی از تغییر قیمت اوراق '!P219</f>
        <v>-2342966310</v>
      </c>
      <c r="P230" s="61"/>
      <c r="Q230" s="61">
        <v>0</v>
      </c>
      <c r="R230" s="276">
        <f t="shared" si="30"/>
        <v>-2342966310</v>
      </c>
      <c r="S230" s="154"/>
      <c r="T230" s="275">
        <f>R230/درآمدها!$J$4</f>
        <v>2.6398417769991239E-3</v>
      </c>
      <c r="V230" s="176"/>
      <c r="X230" s="176"/>
      <c r="Y230" s="176"/>
    </row>
    <row r="231" spans="1:25" s="96" customFormat="1" ht="42.75" customHeight="1">
      <c r="A231" s="272" t="s">
        <v>344</v>
      </c>
      <c r="B231" s="273"/>
      <c r="C231" s="61">
        <v>0</v>
      </c>
      <c r="D231" s="61"/>
      <c r="E231" s="61">
        <f>'درآمد ناشی از تغییر قیمت اوراق '!I220</f>
        <v>-7319677576</v>
      </c>
      <c r="F231" s="61"/>
      <c r="G231" s="61">
        <f>'درآمد ناشی ازفروش'!I206</f>
        <v>-2630999175</v>
      </c>
      <c r="H231" s="61"/>
      <c r="I231" s="274">
        <f t="shared" si="28"/>
        <v>-9950676751</v>
      </c>
      <c r="J231" s="274"/>
      <c r="K231" s="275">
        <f t="shared" si="29"/>
        <v>1.849858158624745E-2</v>
      </c>
      <c r="L231" s="275"/>
      <c r="M231" s="61">
        <v>0</v>
      </c>
      <c r="N231" s="72"/>
      <c r="O231" s="61">
        <f>'درآمد ناشی از تغییر قیمت اوراق '!P220</f>
        <v>-9371888343</v>
      </c>
      <c r="P231" s="61"/>
      <c r="Q231" s="61">
        <f>'درآمد ناشی ازفروش'!Q206</f>
        <v>-1178113530</v>
      </c>
      <c r="R231" s="276">
        <f t="shared" si="30"/>
        <v>-10550001873</v>
      </c>
      <c r="S231" s="154"/>
      <c r="T231" s="275">
        <f>R231/درآمدها!$J$4</f>
        <v>1.1886784531598495E-2</v>
      </c>
      <c r="V231" s="176"/>
      <c r="X231" s="176"/>
      <c r="Y231" s="176"/>
    </row>
    <row r="232" spans="1:25" s="96" customFormat="1" ht="42.75" customHeight="1">
      <c r="A232" s="272" t="s">
        <v>169</v>
      </c>
      <c r="B232" s="273"/>
      <c r="C232" s="61">
        <f>'درآمد سود سهام'!M88</f>
        <v>0</v>
      </c>
      <c r="D232" s="61"/>
      <c r="E232" s="61">
        <f>'درآمد ناشی از تغییر قیمت اوراق '!I221</f>
        <v>-1189609301</v>
      </c>
      <c r="F232" s="61"/>
      <c r="G232" s="61">
        <f>'درآمد ناشی ازفروش'!I207</f>
        <v>0</v>
      </c>
      <c r="H232" s="61"/>
      <c r="I232" s="274">
        <f t="shared" si="28"/>
        <v>-1189609301</v>
      </c>
      <c r="J232" s="274"/>
      <c r="K232" s="275">
        <f t="shared" si="29"/>
        <v>2.2115163883798944E-3</v>
      </c>
      <c r="L232" s="275"/>
      <c r="M232" s="61">
        <f>'درآمد سود سهام'!S88</f>
        <v>536335800</v>
      </c>
      <c r="N232" s="72"/>
      <c r="O232" s="61">
        <f>'درآمد ناشی از تغییر قیمت اوراق '!P221</f>
        <v>-2784173990</v>
      </c>
      <c r="P232" s="61"/>
      <c r="Q232" s="61">
        <f>'درآمد ناشی ازفروش'!Q207</f>
        <v>-39688551</v>
      </c>
      <c r="R232" s="276">
        <f t="shared" si="30"/>
        <v>-2287526741</v>
      </c>
      <c r="S232" s="154"/>
      <c r="T232" s="275">
        <f>R232/درآمدها!$J$4</f>
        <v>2.5773775026643273E-3</v>
      </c>
      <c r="V232" s="176"/>
      <c r="X232" s="176"/>
      <c r="Y232" s="176"/>
    </row>
    <row r="233" spans="1:25" s="96" customFormat="1" ht="42.75" customHeight="1">
      <c r="A233" s="272" t="s">
        <v>167</v>
      </c>
      <c r="B233" s="273"/>
      <c r="C233" s="61">
        <f>'درآمد سود سهام'!M89</f>
        <v>0</v>
      </c>
      <c r="D233" s="61"/>
      <c r="E233" s="61">
        <f>'درآمد ناشی از تغییر قیمت اوراق '!I222</f>
        <v>728759852</v>
      </c>
      <c r="F233" s="61"/>
      <c r="G233" s="61">
        <f>'درآمد ناشی ازفروش'!I208</f>
        <v>-612200379</v>
      </c>
      <c r="H233" s="61"/>
      <c r="I233" s="274">
        <f t="shared" si="28"/>
        <v>116559473</v>
      </c>
      <c r="J233" s="274"/>
      <c r="K233" s="275">
        <f t="shared" si="29"/>
        <v>-2.1668726408219618E-4</v>
      </c>
      <c r="L233" s="275"/>
      <c r="M233" s="61">
        <f>'درآمد سود سهام'!S89</f>
        <v>100856800</v>
      </c>
      <c r="N233" s="72"/>
      <c r="O233" s="61">
        <f>'درآمد ناشی از تغییر قیمت اوراق '!P222</f>
        <v>0</v>
      </c>
      <c r="P233" s="61"/>
      <c r="Q233" s="61">
        <f>'درآمد ناشی ازفروش'!Q208</f>
        <v>-1637875825</v>
      </c>
      <c r="R233" s="276">
        <f t="shared" si="30"/>
        <v>-1537019025</v>
      </c>
      <c r="S233" s="154"/>
      <c r="T233" s="275">
        <f>R233/درآمدها!$J$4</f>
        <v>1.7317735286759034E-3</v>
      </c>
      <c r="V233" s="176"/>
      <c r="X233" s="176"/>
      <c r="Y233" s="176"/>
    </row>
    <row r="234" spans="1:25" s="96" customFormat="1" ht="42.75" customHeight="1">
      <c r="A234" s="272" t="s">
        <v>263</v>
      </c>
      <c r="B234" s="273"/>
      <c r="C234" s="61">
        <f>'درآمد سود سهام'!M96</f>
        <v>0</v>
      </c>
      <c r="D234" s="61"/>
      <c r="E234" s="61">
        <f>'درآمد ناشی از تغییر قیمت اوراق '!I223</f>
        <v>-740319515</v>
      </c>
      <c r="F234" s="61"/>
      <c r="G234" s="61">
        <f>'درآمد ناشی ازفروش'!I209</f>
        <v>0</v>
      </c>
      <c r="H234" s="61"/>
      <c r="I234" s="274">
        <f t="shared" si="28"/>
        <v>-740319515</v>
      </c>
      <c r="J234" s="274"/>
      <c r="K234" s="275">
        <f t="shared" si="29"/>
        <v>1.3762743269438804E-3</v>
      </c>
      <c r="L234" s="275"/>
      <c r="M234" s="61">
        <f>'درآمد سود سهام'!S90</f>
        <v>1205793100</v>
      </c>
      <c r="N234" s="72"/>
      <c r="O234" s="61">
        <f>'درآمد ناشی از تغییر قیمت اوراق '!P223</f>
        <v>-1577047264</v>
      </c>
      <c r="P234" s="61"/>
      <c r="Q234" s="61">
        <f>'درآمد ناشی ازفروش'!Q209</f>
        <v>-78033445</v>
      </c>
      <c r="R234" s="276">
        <f t="shared" si="30"/>
        <v>-449287609</v>
      </c>
      <c r="S234" s="154"/>
      <c r="T234" s="275">
        <f>R234/درآمدها!$J$4</f>
        <v>5.0621649789161821E-4</v>
      </c>
      <c r="V234" s="176"/>
      <c r="X234" s="176"/>
      <c r="Y234" s="176"/>
    </row>
    <row r="235" spans="1:25" s="96" customFormat="1" ht="42.75" customHeight="1">
      <c r="A235" s="272" t="s">
        <v>142</v>
      </c>
      <c r="B235" s="273"/>
      <c r="C235" s="61">
        <v>0</v>
      </c>
      <c r="D235" s="61"/>
      <c r="E235" s="61">
        <f>'درآمد ناشی از تغییر قیمت اوراق '!I224</f>
        <v>-1608752539</v>
      </c>
      <c r="F235" s="61"/>
      <c r="G235" s="61">
        <f>'درآمد ناشی ازفروش'!I210</f>
        <v>0</v>
      </c>
      <c r="H235" s="61"/>
      <c r="I235" s="274">
        <f t="shared" si="28"/>
        <v>-1608752539</v>
      </c>
      <c r="J235" s="274"/>
      <c r="K235" s="275">
        <f t="shared" si="29"/>
        <v>2.9907151884703237E-3</v>
      </c>
      <c r="L235" s="275"/>
      <c r="M235" s="61">
        <f>'درآمد سود سهام'!S91</f>
        <v>4286886600</v>
      </c>
      <c r="N235" s="72"/>
      <c r="O235" s="61">
        <f>'درآمد ناشی از تغییر قیمت اوراق '!P224</f>
        <v>-8122320157</v>
      </c>
      <c r="P235" s="61"/>
      <c r="Q235" s="61">
        <f>'درآمد ناشی ازفروش'!Q210</f>
        <v>-514108334</v>
      </c>
      <c r="R235" s="276">
        <f t="shared" si="30"/>
        <v>-4349541891</v>
      </c>
      <c r="S235" s="154"/>
      <c r="T235" s="275">
        <f>R235/درآمدها!$J$4</f>
        <v>4.9006690133199431E-3</v>
      </c>
      <c r="V235" s="176"/>
      <c r="X235" s="176"/>
      <c r="Y235" s="176"/>
    </row>
    <row r="236" spans="1:25" s="96" customFormat="1" ht="42.75" customHeight="1">
      <c r="A236" s="272" t="s">
        <v>108</v>
      </c>
      <c r="B236" s="273"/>
      <c r="C236" s="61">
        <v>0</v>
      </c>
      <c r="D236" s="61"/>
      <c r="E236" s="61">
        <f>'درآمد ناشی از تغییر قیمت اوراق '!I225</f>
        <v>3827633208</v>
      </c>
      <c r="F236" s="61"/>
      <c r="G236" s="61">
        <f>'درآمد ناشی ازفروش'!I211</f>
        <v>0</v>
      </c>
      <c r="H236" s="61"/>
      <c r="I236" s="274">
        <f t="shared" si="28"/>
        <v>3827633208</v>
      </c>
      <c r="J236" s="274"/>
      <c r="K236" s="275">
        <f t="shared" si="29"/>
        <v>-7.1156753407050815E-3</v>
      </c>
      <c r="L236" s="275"/>
      <c r="M236" s="61">
        <v>0</v>
      </c>
      <c r="N236" s="72"/>
      <c r="O236" s="61">
        <f>'درآمد ناشی از تغییر قیمت اوراق '!P225</f>
        <v>6286407667</v>
      </c>
      <c r="P236" s="61"/>
      <c r="Q236" s="61">
        <f>'درآمد ناشی ازفروش'!Q211</f>
        <v>-62118661</v>
      </c>
      <c r="R236" s="276">
        <f t="shared" si="30"/>
        <v>6224289006</v>
      </c>
      <c r="S236" s="154"/>
      <c r="T236" s="275">
        <f>R236/درآمدها!$J$4</f>
        <v>-7.0129638996623686E-3</v>
      </c>
      <c r="V236" s="176"/>
      <c r="X236" s="176"/>
      <c r="Y236" s="176"/>
    </row>
    <row r="237" spans="1:25" s="96" customFormat="1" ht="42.75" customHeight="1">
      <c r="A237" s="272" t="s">
        <v>160</v>
      </c>
      <c r="B237" s="273"/>
      <c r="C237" s="61">
        <f>'درآمد سود سهام'!M99</f>
        <v>0</v>
      </c>
      <c r="D237" s="61"/>
      <c r="E237" s="61">
        <f>'درآمد ناشی از تغییر قیمت اوراق '!I226</f>
        <v>-8563036034</v>
      </c>
      <c r="F237" s="61"/>
      <c r="G237" s="61">
        <f>'درآمد ناشی ازفروش'!I212</f>
        <v>0</v>
      </c>
      <c r="H237" s="61"/>
      <c r="I237" s="274">
        <f t="shared" si="28"/>
        <v>-8563036034</v>
      </c>
      <c r="J237" s="274"/>
      <c r="K237" s="275">
        <f t="shared" si="29"/>
        <v>1.5918919352395491E-2</v>
      </c>
      <c r="L237" s="275"/>
      <c r="M237" s="61">
        <f>'درآمد سود سهام'!S99</f>
        <v>0</v>
      </c>
      <c r="N237" s="72"/>
      <c r="O237" s="61">
        <f>'درآمد ناشی از تغییر قیمت اوراق '!P226</f>
        <v>-8909146119</v>
      </c>
      <c r="P237" s="61"/>
      <c r="Q237" s="61">
        <f>'درآمد ناشی ازفروش'!Q212</f>
        <v>-110692875</v>
      </c>
      <c r="R237" s="276">
        <f t="shared" si="30"/>
        <v>-9019838994</v>
      </c>
      <c r="S237" s="154"/>
      <c r="T237" s="275">
        <f>R237/درآمدها!$J$4</f>
        <v>1.0162735885932115E-2</v>
      </c>
      <c r="V237" s="176"/>
      <c r="X237" s="176"/>
      <c r="Y237" s="176"/>
    </row>
    <row r="238" spans="1:25" s="96" customFormat="1" ht="42.75" customHeight="1">
      <c r="A238" s="272" t="s">
        <v>145</v>
      </c>
      <c r="B238" s="273"/>
      <c r="C238" s="61">
        <v>0</v>
      </c>
      <c r="D238" s="61"/>
      <c r="E238" s="61">
        <v>0</v>
      </c>
      <c r="F238" s="61"/>
      <c r="G238" s="61">
        <f>'درآمد ناشی ازفروش'!I213</f>
        <v>0</v>
      </c>
      <c r="H238" s="61"/>
      <c r="I238" s="274">
        <f t="shared" si="28"/>
        <v>0</v>
      </c>
      <c r="J238" s="274"/>
      <c r="K238" s="275">
        <f t="shared" si="29"/>
        <v>0</v>
      </c>
      <c r="L238" s="275"/>
      <c r="M238" s="61">
        <v>0</v>
      </c>
      <c r="N238" s="72"/>
      <c r="O238" s="61">
        <v>0</v>
      </c>
      <c r="P238" s="61"/>
      <c r="Q238" s="61">
        <f>'درآمد ناشی ازفروش'!Q213</f>
        <v>-66223110</v>
      </c>
      <c r="R238" s="276">
        <f t="shared" si="30"/>
        <v>-66223110</v>
      </c>
      <c r="S238" s="154"/>
      <c r="T238" s="275">
        <f>R238/درآمدها!$J$4</f>
        <v>7.4614189557342995E-5</v>
      </c>
      <c r="V238" s="176"/>
      <c r="X238" s="176"/>
      <c r="Y238" s="176"/>
    </row>
    <row r="239" spans="1:25" s="96" customFormat="1" ht="42.75" customHeight="1">
      <c r="A239" s="272" t="s">
        <v>345</v>
      </c>
      <c r="B239" s="273"/>
      <c r="C239" s="61">
        <f>'درآمد سود سهام'!M101</f>
        <v>0</v>
      </c>
      <c r="D239" s="61"/>
      <c r="E239" s="61">
        <f>'درآمد ناشی از تغییر قیمت اوراق '!I227</f>
        <v>-2237150914</v>
      </c>
      <c r="F239" s="61"/>
      <c r="G239" s="61">
        <f>'درآمد ناشی ازفروش'!I214</f>
        <v>0</v>
      </c>
      <c r="H239" s="61"/>
      <c r="I239" s="274">
        <f t="shared" si="28"/>
        <v>-2237150914</v>
      </c>
      <c r="J239" s="274"/>
      <c r="K239" s="275">
        <f t="shared" si="29"/>
        <v>4.1589250398690854E-3</v>
      </c>
      <c r="L239" s="275"/>
      <c r="M239" s="61">
        <v>0</v>
      </c>
      <c r="N239" s="72"/>
      <c r="O239" s="61">
        <f>'درآمد ناشی از تغییر قیمت اوراق '!P227</f>
        <v>-1449312203</v>
      </c>
      <c r="P239" s="61"/>
      <c r="Q239" s="61">
        <f>'درآمد ناشی ازفروش'!Q214</f>
        <v>-5103197</v>
      </c>
      <c r="R239" s="276">
        <f t="shared" si="30"/>
        <v>-1454415400</v>
      </c>
      <c r="S239" s="154"/>
      <c r="T239" s="275">
        <f>R239/درآمدها!$J$4</f>
        <v>1.6387032616063913E-3</v>
      </c>
      <c r="V239" s="176"/>
      <c r="X239" s="176"/>
      <c r="Y239" s="176"/>
    </row>
    <row r="240" spans="1:25" s="96" customFormat="1" ht="42.75" customHeight="1">
      <c r="A240" s="272" t="s">
        <v>264</v>
      </c>
      <c r="B240" s="273"/>
      <c r="C240" s="61">
        <f>'درآمد سود سهام'!M102</f>
        <v>0</v>
      </c>
      <c r="D240" s="61"/>
      <c r="E240" s="61">
        <f>'درآمد ناشی از تغییر قیمت اوراق '!I228</f>
        <v>-5641439340</v>
      </c>
      <c r="F240" s="61"/>
      <c r="G240" s="61">
        <f>'درآمد ناشی ازفروش'!I215</f>
        <v>0</v>
      </c>
      <c r="H240" s="61"/>
      <c r="I240" s="274">
        <f t="shared" si="28"/>
        <v>-5641439340</v>
      </c>
      <c r="J240" s="274"/>
      <c r="K240" s="275">
        <f t="shared" si="29"/>
        <v>1.0487590794703324E-2</v>
      </c>
      <c r="L240" s="275"/>
      <c r="M240" s="61">
        <f>'درآمد سود سهام'!S102</f>
        <v>0</v>
      </c>
      <c r="N240" s="72"/>
      <c r="O240" s="61">
        <f>'درآمد ناشی از تغییر قیمت اوراق '!P228</f>
        <v>-21826360135</v>
      </c>
      <c r="P240" s="61"/>
      <c r="Q240" s="61">
        <f>'درآمد ناشی ازفروش'!Q215</f>
        <v>-10676953848</v>
      </c>
      <c r="R240" s="276">
        <f t="shared" si="30"/>
        <v>-32503313983</v>
      </c>
      <c r="S240" s="154"/>
      <c r="T240" s="275">
        <f>R240/درآمدها!$J$4</f>
        <v>3.6621784008171752E-2</v>
      </c>
      <c r="V240" s="176"/>
      <c r="X240" s="176"/>
      <c r="Y240" s="176"/>
    </row>
    <row r="241" spans="1:25" s="96" customFormat="1" ht="42.75" customHeight="1">
      <c r="A241" s="272" t="s">
        <v>128</v>
      </c>
      <c r="B241" s="273"/>
      <c r="C241" s="61">
        <f>'درآمد سود سهام'!M92</f>
        <v>0</v>
      </c>
      <c r="D241" s="61"/>
      <c r="E241" s="61">
        <f>'درآمد ناشی از تغییر قیمت اوراق '!I229</f>
        <v>14508531434</v>
      </c>
      <c r="F241" s="61"/>
      <c r="G241" s="61">
        <f>'درآمد ناشی ازفروش'!I216</f>
        <v>0</v>
      </c>
      <c r="H241" s="61"/>
      <c r="I241" s="274">
        <f t="shared" si="28"/>
        <v>14508531434</v>
      </c>
      <c r="J241" s="274"/>
      <c r="K241" s="275">
        <f t="shared" si="29"/>
        <v>-2.6971758719979821E-2</v>
      </c>
      <c r="L241" s="275"/>
      <c r="M241" s="61">
        <f>'درآمد سود سهام'!S92</f>
        <v>1088038636</v>
      </c>
      <c r="N241" s="72"/>
      <c r="O241" s="61">
        <f>'درآمد ناشی از تغییر قیمت اوراق '!P229</f>
        <v>5978991533</v>
      </c>
      <c r="P241" s="61"/>
      <c r="Q241" s="61">
        <f>'درآمد ناشی ازفروش'!Q216</f>
        <v>-629525410</v>
      </c>
      <c r="R241" s="276">
        <f t="shared" si="30"/>
        <v>6437504759</v>
      </c>
      <c r="S241" s="154"/>
      <c r="T241" s="275">
        <f>R241/درآمدها!$J$4</f>
        <v>-7.2531960574537136E-3</v>
      </c>
      <c r="V241" s="176"/>
      <c r="X241" s="176"/>
      <c r="Y241" s="176"/>
    </row>
    <row r="242" spans="1:25" s="96" customFormat="1" ht="42.75" customHeight="1">
      <c r="A242" s="272" t="s">
        <v>128</v>
      </c>
      <c r="B242" s="273"/>
      <c r="C242" s="61">
        <f>'درآمد سود سهام'!M93</f>
        <v>0</v>
      </c>
      <c r="D242" s="61"/>
      <c r="E242" s="61">
        <v>0</v>
      </c>
      <c r="F242" s="61"/>
      <c r="G242" s="61">
        <f>'درآمد ناشی ازفروش'!I217</f>
        <v>0</v>
      </c>
      <c r="H242" s="61"/>
      <c r="I242" s="274">
        <f t="shared" si="28"/>
        <v>0</v>
      </c>
      <c r="J242" s="274"/>
      <c r="K242" s="275">
        <f t="shared" si="29"/>
        <v>0</v>
      </c>
      <c r="L242" s="275"/>
      <c r="M242" s="61">
        <f>'درآمد سود سهام'!S93</f>
        <v>663132094</v>
      </c>
      <c r="N242" s="72"/>
      <c r="O242" s="61">
        <v>0</v>
      </c>
      <c r="P242" s="61"/>
      <c r="Q242" s="61">
        <v>0</v>
      </c>
      <c r="R242" s="276">
        <f t="shared" si="30"/>
        <v>663132094</v>
      </c>
      <c r="S242" s="154"/>
      <c r="T242" s="275">
        <f>R242/درآمدها!$J$4</f>
        <v>-7.4715705383322816E-4</v>
      </c>
      <c r="V242" s="176"/>
      <c r="X242" s="176"/>
      <c r="Y242" s="176"/>
    </row>
    <row r="243" spans="1:25" s="96" customFormat="1" ht="42.75" customHeight="1">
      <c r="A243" s="272" t="s">
        <v>133</v>
      </c>
      <c r="B243" s="273"/>
      <c r="C243" s="61">
        <f>'درآمد سود سهام'!M93</f>
        <v>0</v>
      </c>
      <c r="D243" s="61"/>
      <c r="E243" s="61">
        <f>'درآمد ناشی از تغییر قیمت اوراق '!I230</f>
        <v>298890678</v>
      </c>
      <c r="F243" s="61"/>
      <c r="G243" s="61">
        <f>'درآمد ناشی ازفروش'!I217</f>
        <v>0</v>
      </c>
      <c r="H243" s="61"/>
      <c r="I243" s="274">
        <f t="shared" si="28"/>
        <v>298890678</v>
      </c>
      <c r="J243" s="274"/>
      <c r="K243" s="275">
        <f t="shared" si="29"/>
        <v>-5.556459857663621E-4</v>
      </c>
      <c r="L243" s="275"/>
      <c r="M243" s="61">
        <v>0</v>
      </c>
      <c r="N243" s="72"/>
      <c r="O243" s="61">
        <f>'درآمد ناشی از تغییر قیمت اوراق '!P230</f>
        <v>5091290425</v>
      </c>
      <c r="P243" s="61"/>
      <c r="Q243" s="61">
        <f>'درآمد ناشی ازفروش'!Q217</f>
        <v>2790167363</v>
      </c>
      <c r="R243" s="276">
        <f t="shared" si="30"/>
        <v>7881457788</v>
      </c>
      <c r="S243" s="154"/>
      <c r="T243" s="275">
        <f>R243/درآمدها!$J$4</f>
        <v>-8.880111269042321E-3</v>
      </c>
      <c r="V243" s="176"/>
      <c r="X243" s="176"/>
      <c r="Y243" s="176"/>
    </row>
    <row r="244" spans="1:25" s="177" customFormat="1" ht="25.5" customHeight="1" thickBot="1">
      <c r="A244" s="272" t="s">
        <v>2</v>
      </c>
      <c r="B244" s="273"/>
      <c r="C244" s="102">
        <f>SUM(C11:C243)</f>
        <v>23995932907</v>
      </c>
      <c r="D244" s="102"/>
      <c r="E244" s="102">
        <f>SUM(E11:E243)</f>
        <v>-580458285124</v>
      </c>
      <c r="F244" s="102"/>
      <c r="G244" s="102">
        <f>SUM(G11:G243)</f>
        <v>10120761707</v>
      </c>
      <c r="H244" s="102"/>
      <c r="I244" s="103">
        <f>SUM(I11:I243)</f>
        <v>-546341590510</v>
      </c>
      <c r="J244" s="103"/>
      <c r="K244" s="281">
        <f>SUM(K11:K243)</f>
        <v>1.0156640336039218</v>
      </c>
      <c r="L244" s="281"/>
      <c r="M244" s="102">
        <f>SUM(M11:M243)</f>
        <v>325357380081</v>
      </c>
      <c r="N244" s="72"/>
      <c r="O244" s="102">
        <f>SUM(O11:O243)</f>
        <v>-1209370798900</v>
      </c>
      <c r="P244" s="102"/>
      <c r="Q244" s="102">
        <f>SUM(Q11:Q243)</f>
        <v>-43604085246</v>
      </c>
      <c r="R244" s="102">
        <f>SUM(R11:R243)</f>
        <v>-927617504065</v>
      </c>
      <c r="S244" s="154"/>
      <c r="T244" s="281">
        <f>SUM(T11:T243)</f>
        <v>1.0451552076762216</v>
      </c>
    </row>
    <row r="245" spans="1:25" ht="25.5" customHeight="1" thickTop="1">
      <c r="A245" s="272"/>
      <c r="B245" s="252"/>
      <c r="I245" s="253"/>
      <c r="J245" s="253"/>
      <c r="K245" s="254"/>
      <c r="L245" s="254"/>
      <c r="O245" s="282"/>
      <c r="P245" s="282"/>
      <c r="Q245" s="282"/>
      <c r="R245" s="282"/>
      <c r="S245" s="282"/>
      <c r="T245" s="254"/>
    </row>
    <row r="246" spans="1:25">
      <c r="A246" s="252"/>
      <c r="B246" s="252"/>
      <c r="I246" s="253"/>
      <c r="J246" s="253"/>
      <c r="K246" s="254"/>
      <c r="L246" s="254"/>
      <c r="T246" s="254"/>
    </row>
    <row r="247" spans="1:25">
      <c r="A247" s="252"/>
      <c r="B247" s="252"/>
      <c r="I247" s="253"/>
      <c r="J247" s="253"/>
      <c r="K247" s="254"/>
      <c r="L247" s="254"/>
      <c r="T247" s="254"/>
    </row>
  </sheetData>
  <autoFilter ref="A10:T244" xr:uid="{00000000-0009-0000-0000-000009000000}">
    <sortState xmlns:xlrd2="http://schemas.microsoft.com/office/spreadsheetml/2017/richdata2" ref="A13:T218">
      <sortCondition ref="A10"/>
    </sortState>
  </autoFilter>
  <mergeCells count="16">
    <mergeCell ref="C7:K7"/>
    <mergeCell ref="A8:A10"/>
    <mergeCell ref="B8:B10"/>
    <mergeCell ref="A1:T1"/>
    <mergeCell ref="A2:T2"/>
    <mergeCell ref="A3:T3"/>
    <mergeCell ref="C8:C9"/>
    <mergeCell ref="E8:E9"/>
    <mergeCell ref="G8:G9"/>
    <mergeCell ref="M8:M9"/>
    <mergeCell ref="O8:O9"/>
    <mergeCell ref="Q8:Q9"/>
    <mergeCell ref="I8:K9"/>
    <mergeCell ref="R8:T9"/>
    <mergeCell ref="A5:T5"/>
    <mergeCell ref="M7:T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80" zoomScaleNormal="100" zoomScaleSheetLayoutView="80" workbookViewId="0">
      <selection activeCell="A14" sqref="A1:Q14"/>
    </sheetView>
  </sheetViews>
  <sheetFormatPr defaultColWidth="9.109375" defaultRowHeight="21"/>
  <cols>
    <col min="1" max="1" width="34.44140625" style="3" bestFit="1" customWidth="1"/>
    <col min="2" max="2" width="0.44140625" style="3" customWidth="1"/>
    <col min="3" max="3" width="18.109375" style="3" bestFit="1" customWidth="1"/>
    <col min="4" max="4" width="0.6640625" style="3" customWidth="1"/>
    <col min="5" max="5" width="20" style="3" bestFit="1" customWidth="1"/>
    <col min="6" max="6" width="0.5546875" style="3" customWidth="1"/>
    <col min="7" max="7" width="17" style="3" bestFit="1" customWidth="1"/>
    <col min="8" max="8" width="0.5546875" style="3" customWidth="1"/>
    <col min="9" max="9" width="20.44140625" style="3" bestFit="1" customWidth="1"/>
    <col min="10" max="10" width="0.44140625" style="3" customWidth="1"/>
    <col min="11" max="11" width="18.109375" style="3" bestFit="1" customWidth="1"/>
    <col min="12" max="12" width="0.5546875" style="3" customWidth="1"/>
    <col min="13" max="13" width="17.6640625" style="3" bestFit="1" customWidth="1"/>
    <col min="14" max="14" width="0.88671875" style="3" customWidth="1"/>
    <col min="15" max="15" width="19.33203125" style="3" bestFit="1" customWidth="1"/>
    <col min="16" max="16" width="0.5546875" style="3" customWidth="1"/>
    <col min="17" max="17" width="19.33203125" style="3" bestFit="1" customWidth="1"/>
    <col min="18" max="18" width="9.109375" style="3"/>
    <col min="19" max="19" width="12.6640625" style="3" bestFit="1" customWidth="1"/>
    <col min="20" max="16384" width="9.109375" style="3"/>
  </cols>
  <sheetData>
    <row r="1" spans="1:17" ht="21" customHeight="1">
      <c r="A1" s="233" t="s">
        <v>87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7" ht="18" customHeight="1">
      <c r="A2" s="233" t="s">
        <v>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7" ht="19.5" customHeight="1">
      <c r="A3" s="233" t="str">
        <f>' سهام'!A3:W3</f>
        <v>برای ماه منتهی به 1402/07/30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17">
      <c r="A4" s="217" t="s">
        <v>29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7" ht="4.5" customHeight="1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</row>
    <row r="6" spans="1:17" ht="22.5" customHeight="1" thickBot="1">
      <c r="A6" s="218"/>
      <c r="B6" s="219"/>
      <c r="C6" s="226" t="str">
        <f>'درآمد سرمایه گذاری در سهام '!C7</f>
        <v>طی  مهر ماه</v>
      </c>
      <c r="D6" s="226"/>
      <c r="E6" s="226"/>
      <c r="F6" s="226"/>
      <c r="G6" s="226"/>
      <c r="H6" s="226"/>
      <c r="I6" s="226"/>
      <c r="J6" s="221"/>
      <c r="K6" s="245" t="s">
        <v>382</v>
      </c>
      <c r="L6" s="226"/>
      <c r="M6" s="226"/>
      <c r="N6" s="226"/>
      <c r="O6" s="226"/>
      <c r="P6" s="226"/>
      <c r="Q6" s="226"/>
    </row>
    <row r="7" spans="1:17" ht="15.75" customHeight="1">
      <c r="A7" s="222"/>
      <c r="B7" s="223"/>
      <c r="C7" s="224" t="s">
        <v>15</v>
      </c>
      <c r="D7" s="224"/>
      <c r="E7" s="224" t="s">
        <v>13</v>
      </c>
      <c r="F7" s="222"/>
      <c r="G7" s="224" t="s">
        <v>14</v>
      </c>
      <c r="H7" s="222"/>
      <c r="I7" s="224" t="s">
        <v>2</v>
      </c>
      <c r="J7" s="225"/>
      <c r="K7" s="224" t="s">
        <v>15</v>
      </c>
      <c r="L7" s="224"/>
      <c r="M7" s="224" t="s">
        <v>13</v>
      </c>
      <c r="N7" s="222"/>
      <c r="O7" s="224" t="s">
        <v>14</v>
      </c>
      <c r="P7" s="222"/>
      <c r="Q7" s="224" t="s">
        <v>2</v>
      </c>
    </row>
    <row r="8" spans="1:17" ht="12" customHeight="1">
      <c r="A8" s="223"/>
      <c r="B8" s="223"/>
      <c r="C8" s="246"/>
      <c r="D8" s="246"/>
      <c r="E8" s="246"/>
      <c r="F8" s="223"/>
      <c r="G8" s="246"/>
      <c r="H8" s="223"/>
      <c r="I8" s="246"/>
      <c r="J8" s="225"/>
      <c r="K8" s="246"/>
      <c r="L8" s="246"/>
      <c r="M8" s="246"/>
      <c r="N8" s="223"/>
      <c r="O8" s="246"/>
      <c r="P8" s="223"/>
      <c r="Q8" s="246"/>
    </row>
    <row r="9" spans="1:17" ht="14.25" customHeight="1" thickBot="1">
      <c r="A9" s="223"/>
      <c r="B9" s="223"/>
      <c r="C9" s="247" t="s">
        <v>60</v>
      </c>
      <c r="D9" s="246"/>
      <c r="E9" s="247" t="s">
        <v>57</v>
      </c>
      <c r="F9" s="223"/>
      <c r="G9" s="247" t="s">
        <v>58</v>
      </c>
      <c r="H9" s="223"/>
      <c r="I9" s="226"/>
      <c r="J9" s="227"/>
      <c r="K9" s="247" t="s">
        <v>60</v>
      </c>
      <c r="L9" s="246"/>
      <c r="M9" s="247" t="s">
        <v>57</v>
      </c>
      <c r="N9" s="223"/>
      <c r="O9" s="247" t="s">
        <v>58</v>
      </c>
      <c r="P9" s="223"/>
      <c r="Q9" s="226"/>
    </row>
    <row r="10" spans="1:17" ht="21" customHeight="1">
      <c r="A10" s="248" t="s">
        <v>240</v>
      </c>
      <c r="B10" s="229"/>
      <c r="C10" s="24">
        <v>0</v>
      </c>
      <c r="D10" s="24"/>
      <c r="E10" s="24">
        <v>0</v>
      </c>
      <c r="F10" s="24"/>
      <c r="G10" s="24">
        <v>0</v>
      </c>
      <c r="H10" s="24"/>
      <c r="I10" s="24">
        <f>C10+E10+G10</f>
        <v>0</v>
      </c>
      <c r="J10" s="24"/>
      <c r="K10" s="24">
        <v>0</v>
      </c>
      <c r="L10" s="24"/>
      <c r="M10" s="24">
        <v>0</v>
      </c>
      <c r="N10" s="24"/>
      <c r="O10" s="24">
        <v>0</v>
      </c>
      <c r="P10" s="24">
        <v>1228793</v>
      </c>
      <c r="Q10" s="24">
        <f>O10+M10+K10</f>
        <v>0</v>
      </c>
    </row>
    <row r="11" spans="1:17" ht="21" customHeight="1" thickBot="1">
      <c r="A11" s="242" t="s">
        <v>2</v>
      </c>
      <c r="B11" s="243"/>
      <c r="C11" s="42">
        <f>SUM(C10:C10)</f>
        <v>0</v>
      </c>
      <c r="D11" s="43" t="e">
        <f>SUM(#REF!)</f>
        <v>#REF!</v>
      </c>
      <c r="E11" s="42">
        <f>SUM(E10:E10)</f>
        <v>0</v>
      </c>
      <c r="F11" s="43" t="e">
        <f>SUM(#REF!)</f>
        <v>#REF!</v>
      </c>
      <c r="G11" s="42">
        <f>SUM(G10:G10)</f>
        <v>0</v>
      </c>
      <c r="H11" s="43" t="e">
        <f>SUM(#REF!)</f>
        <v>#REF!</v>
      </c>
      <c r="I11" s="42">
        <f>SUM(I10:I10)</f>
        <v>0</v>
      </c>
      <c r="J11" s="43" t="e">
        <f>SUM(#REF!)</f>
        <v>#REF!</v>
      </c>
      <c r="K11" s="42">
        <v>0</v>
      </c>
      <c r="L11" s="43" t="e">
        <v>#REF!</v>
      </c>
      <c r="M11" s="42">
        <f>SUM(M10)</f>
        <v>0</v>
      </c>
      <c r="N11" s="43" t="e">
        <v>#REF!</v>
      </c>
      <c r="O11" s="42">
        <f>SUM(O10)</f>
        <v>0</v>
      </c>
      <c r="P11" s="43" t="e">
        <v>#REF!</v>
      </c>
      <c r="Q11" s="42">
        <f>SUM(Q10)</f>
        <v>0</v>
      </c>
    </row>
    <row r="12" spans="1:17" ht="21.6" thickTop="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</row>
    <row r="13" spans="1:17">
      <c r="A13" s="234"/>
      <c r="B13" s="234"/>
      <c r="C13" s="234"/>
      <c r="D13" s="234"/>
      <c r="E13" s="234"/>
      <c r="F13" s="234"/>
      <c r="G13" s="234"/>
      <c r="H13" s="234"/>
      <c r="I13" s="249"/>
      <c r="J13" s="234"/>
      <c r="K13" s="234"/>
      <c r="L13" s="234"/>
      <c r="M13" s="234"/>
      <c r="N13" s="234"/>
      <c r="O13" s="250"/>
      <c r="P13" s="234"/>
      <c r="Q13" s="250"/>
    </row>
    <row r="14" spans="1:17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49"/>
      <c r="P14" s="234"/>
      <c r="Q14" s="249"/>
    </row>
    <row r="15" spans="1:17">
      <c r="I15" s="29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3"/>
  <sheetViews>
    <sheetView rightToLeft="1" view="pageBreakPreview" zoomScale="106" zoomScaleNormal="100" zoomScaleSheetLayoutView="106" workbookViewId="0">
      <selection activeCell="A13" sqref="A1:M13"/>
    </sheetView>
  </sheetViews>
  <sheetFormatPr defaultColWidth="9.109375" defaultRowHeight="21"/>
  <cols>
    <col min="1" max="1" width="32.109375" style="3" customWidth="1"/>
    <col min="2" max="2" width="0.6640625" style="3" customWidth="1"/>
    <col min="3" max="3" width="22.88671875" style="3" customWidth="1"/>
    <col min="4" max="4" width="0.6640625" style="3" customWidth="1"/>
    <col min="5" max="5" width="18.44140625" style="25" customWidth="1"/>
    <col min="6" max="6" width="1.44140625" style="25" customWidth="1"/>
    <col min="7" max="7" width="21.6640625" style="25" customWidth="1"/>
    <col min="8" max="8" width="1.44140625" style="25" customWidth="1"/>
    <col min="9" max="9" width="26.109375" style="25" customWidth="1"/>
    <col min="10" max="10" width="1.33203125" style="3" customWidth="1"/>
    <col min="11" max="11" width="22" style="3" customWidth="1"/>
    <col min="12" max="12" width="0.6640625" style="3" customWidth="1"/>
    <col min="13" max="16384" width="9.109375" style="3"/>
  </cols>
  <sheetData>
    <row r="1" spans="1:13" ht="21.6">
      <c r="A1" s="233" t="s">
        <v>84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4"/>
    </row>
    <row r="2" spans="1:13" ht="21.6">
      <c r="A2" s="233" t="s">
        <v>53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4"/>
    </row>
    <row r="3" spans="1:13" ht="21.6">
      <c r="A3" s="233" t="str">
        <f>' سهام'!A3:W3</f>
        <v>برای ماه منتهی به 1402/07/30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4"/>
    </row>
    <row r="4" spans="1:13">
      <c r="A4" s="217" t="s">
        <v>30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34"/>
    </row>
    <row r="5" spans="1:13" ht="21.6" thickBot="1">
      <c r="A5" s="235"/>
      <c r="B5" s="235"/>
      <c r="C5" s="235"/>
      <c r="D5" s="231"/>
      <c r="E5" s="16"/>
      <c r="F5" s="16"/>
      <c r="G5" s="16"/>
      <c r="H5" s="16"/>
      <c r="I5" s="16"/>
      <c r="J5" s="235"/>
      <c r="K5" s="235"/>
      <c r="L5" s="235"/>
      <c r="M5" s="234"/>
    </row>
    <row r="6" spans="1:13" ht="37.5" customHeight="1" thickBot="1">
      <c r="A6" s="236" t="s">
        <v>20</v>
      </c>
      <c r="B6" s="236"/>
      <c r="C6" s="236"/>
      <c r="D6" s="221"/>
      <c r="E6" s="214" t="s">
        <v>381</v>
      </c>
      <c r="F6" s="214"/>
      <c r="G6" s="214"/>
      <c r="H6" s="214"/>
      <c r="I6" s="236" t="s">
        <v>382</v>
      </c>
      <c r="J6" s="236"/>
      <c r="K6" s="236"/>
      <c r="L6" s="236"/>
      <c r="M6" s="234"/>
    </row>
    <row r="7" spans="1:13" ht="37.200000000000003">
      <c r="A7" s="237" t="s">
        <v>16</v>
      </c>
      <c r="B7" s="221"/>
      <c r="C7" s="237" t="s">
        <v>9</v>
      </c>
      <c r="D7" s="225"/>
      <c r="E7" s="44" t="s">
        <v>17</v>
      </c>
      <c r="F7" s="45"/>
      <c r="G7" s="44" t="s">
        <v>18</v>
      </c>
      <c r="H7" s="46"/>
      <c r="I7" s="44" t="s">
        <v>17</v>
      </c>
      <c r="J7" s="221"/>
      <c r="K7" s="237" t="s">
        <v>18</v>
      </c>
      <c r="L7" s="221"/>
      <c r="M7" s="234"/>
    </row>
    <row r="8" spans="1:13" ht="27" customHeight="1">
      <c r="A8" s="238" t="s">
        <v>215</v>
      </c>
      <c r="B8" s="229"/>
      <c r="C8" s="239" t="s">
        <v>216</v>
      </c>
      <c r="D8" s="229"/>
      <c r="E8" s="20">
        <v>46119689</v>
      </c>
      <c r="F8" s="229"/>
      <c r="G8" s="240">
        <f>E8/$E$11</f>
        <v>0.99987221841727181</v>
      </c>
      <c r="H8" s="229"/>
      <c r="I8" s="20">
        <v>354592692</v>
      </c>
      <c r="J8" s="229"/>
      <c r="K8" s="240">
        <f>I8/$I$11</f>
        <v>0.9999339370131678</v>
      </c>
      <c r="L8" s="221"/>
      <c r="M8" s="234"/>
    </row>
    <row r="9" spans="1:13" ht="27" customHeight="1">
      <c r="A9" s="238" t="s">
        <v>238</v>
      </c>
      <c r="B9" s="229" t="s">
        <v>239</v>
      </c>
      <c r="C9" s="241" t="s">
        <v>239</v>
      </c>
      <c r="D9" s="229"/>
      <c r="E9" s="20">
        <v>1677</v>
      </c>
      <c r="F9" s="229"/>
      <c r="G9" s="240">
        <f t="shared" ref="G9:G10" si="0">E9/$E$11</f>
        <v>3.6357264037183012E-5</v>
      </c>
      <c r="H9" s="229"/>
      <c r="I9" s="20">
        <v>6666</v>
      </c>
      <c r="J9" s="229"/>
      <c r="K9" s="240">
        <f t="shared" ref="K9:K10" si="1">I9/$I$11</f>
        <v>1.8797791873640126E-5</v>
      </c>
      <c r="L9" s="221"/>
      <c r="M9" s="234"/>
    </row>
    <row r="10" spans="1:13" ht="27" customHeight="1" thickBot="1">
      <c r="A10" s="238" t="s">
        <v>241</v>
      </c>
      <c r="B10" s="229" t="s">
        <v>242</v>
      </c>
      <c r="C10" s="239" t="s">
        <v>242</v>
      </c>
      <c r="D10" s="229"/>
      <c r="E10" s="20">
        <v>4217</v>
      </c>
      <c r="F10" s="229"/>
      <c r="G10" s="240">
        <f t="shared" si="0"/>
        <v>9.1424318690996279E-5</v>
      </c>
      <c r="H10" s="229"/>
      <c r="I10" s="20">
        <v>16761</v>
      </c>
      <c r="J10" s="229"/>
      <c r="K10" s="240">
        <f t="shared" si="1"/>
        <v>4.7265194958608186E-5</v>
      </c>
      <c r="L10" s="221"/>
      <c r="M10" s="234"/>
    </row>
    <row r="11" spans="1:13" ht="21.6" thickBot="1">
      <c r="A11" s="242" t="s">
        <v>2</v>
      </c>
      <c r="B11" s="243"/>
      <c r="C11" s="234"/>
      <c r="D11" s="244"/>
      <c r="E11" s="104">
        <f>SUM(E8:E10)</f>
        <v>46125583</v>
      </c>
      <c r="F11" s="229"/>
      <c r="G11" s="47">
        <f>SUM(G8:G10)</f>
        <v>1</v>
      </c>
      <c r="H11" s="229"/>
      <c r="I11" s="104">
        <f>SUM(I8:I10)</f>
        <v>354616119</v>
      </c>
      <c r="J11" s="229"/>
      <c r="K11" s="47">
        <f>SUM(K8:K10)</f>
        <v>1</v>
      </c>
      <c r="L11" s="221"/>
      <c r="M11" s="234"/>
    </row>
    <row r="12" spans="1:13" ht="21.6" thickTop="1">
      <c r="A12" s="234"/>
      <c r="B12" s="234"/>
      <c r="C12" s="234"/>
      <c r="D12" s="234"/>
      <c r="F12" s="229"/>
      <c r="H12" s="229"/>
      <c r="J12" s="229"/>
      <c r="K12" s="234"/>
      <c r="L12" s="234"/>
      <c r="M12" s="234"/>
    </row>
    <row r="13" spans="1:13">
      <c r="A13" s="234"/>
      <c r="B13" s="234"/>
      <c r="C13" s="234"/>
      <c r="D13" s="234"/>
      <c r="J13" s="234"/>
      <c r="K13" s="234"/>
      <c r="L13" s="234"/>
      <c r="M13" s="234"/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rightToLeft="1" view="pageBreakPreview" zoomScaleNormal="100" zoomScaleSheetLayoutView="100" workbookViewId="0">
      <selection activeCell="A16" sqref="A1:E16"/>
    </sheetView>
  </sheetViews>
  <sheetFormatPr defaultColWidth="9.109375" defaultRowHeight="18"/>
  <cols>
    <col min="1" max="1" width="32.44140625" style="4" customWidth="1"/>
    <col min="2" max="2" width="1.44140625" style="4" customWidth="1"/>
    <col min="3" max="3" width="19" style="4" bestFit="1" customWidth="1"/>
    <col min="4" max="4" width="0.88671875" style="4" customWidth="1"/>
    <col min="5" max="5" width="19" style="4" bestFit="1" customWidth="1"/>
    <col min="6" max="6" width="10.6640625" style="4" bestFit="1" customWidth="1"/>
    <col min="7" max="16384" width="9.109375" style="4"/>
  </cols>
  <sheetData>
    <row r="1" spans="1:6" s="2" customFormat="1" ht="18.600000000000001">
      <c r="A1" s="215" t="s">
        <v>84</v>
      </c>
      <c r="B1" s="215"/>
      <c r="C1" s="215"/>
      <c r="D1" s="215"/>
      <c r="E1" s="215"/>
    </row>
    <row r="2" spans="1:6" s="2" customFormat="1" ht="18.600000000000001">
      <c r="A2" s="215" t="s">
        <v>53</v>
      </c>
      <c r="B2" s="215"/>
      <c r="C2" s="215"/>
      <c r="D2" s="215"/>
      <c r="E2" s="215"/>
    </row>
    <row r="3" spans="1:6" s="2" customFormat="1" ht="18.600000000000001">
      <c r="A3" s="215" t="str">
        <f>' سهام'!A3:W3</f>
        <v>برای ماه منتهی به 1402/07/30</v>
      </c>
      <c r="B3" s="215"/>
      <c r="C3" s="215"/>
      <c r="D3" s="215"/>
      <c r="E3" s="215"/>
    </row>
    <row r="4" spans="1:6" s="2" customFormat="1" ht="18.600000000000001">
      <c r="A4" s="216"/>
      <c r="B4" s="216"/>
      <c r="C4" s="216"/>
      <c r="D4" s="216"/>
      <c r="E4" s="216"/>
    </row>
    <row r="5" spans="1:6" ht="18.600000000000001">
      <c r="A5" s="217" t="s">
        <v>31</v>
      </c>
      <c r="B5" s="217"/>
      <c r="C5" s="217"/>
      <c r="D5" s="217"/>
      <c r="E5" s="217"/>
    </row>
    <row r="6" spans="1:6" ht="37.799999999999997" thickBot="1">
      <c r="A6" s="218"/>
      <c r="B6" s="219"/>
      <c r="C6" s="220" t="s">
        <v>381</v>
      </c>
      <c r="D6" s="221"/>
      <c r="E6" s="220" t="s">
        <v>380</v>
      </c>
    </row>
    <row r="7" spans="1:6" ht="16.5" customHeight="1">
      <c r="A7" s="222"/>
      <c r="B7" s="223"/>
      <c r="C7" s="224" t="s">
        <v>6</v>
      </c>
      <c r="D7" s="225"/>
      <c r="E7" s="224" t="s">
        <v>6</v>
      </c>
    </row>
    <row r="8" spans="1:6" ht="18.600000000000001" thickBot="1">
      <c r="A8" s="223"/>
      <c r="B8" s="223"/>
      <c r="C8" s="226"/>
      <c r="D8" s="227"/>
      <c r="E8" s="226"/>
    </row>
    <row r="9" spans="1:6">
      <c r="A9" s="228" t="s">
        <v>32</v>
      </c>
      <c r="B9" s="229"/>
      <c r="C9" s="20">
        <v>1988284797</v>
      </c>
      <c r="D9" s="20"/>
      <c r="E9" s="20">
        <v>20140783144</v>
      </c>
      <c r="F9" s="21"/>
    </row>
    <row r="10" spans="1:6" ht="25.95" customHeight="1">
      <c r="A10" s="228" t="s">
        <v>82</v>
      </c>
      <c r="B10" s="229"/>
      <c r="C10" s="20">
        <v>178277330</v>
      </c>
      <c r="D10" s="20"/>
      <c r="E10" s="20">
        <v>1434395563</v>
      </c>
      <c r="F10" s="21"/>
    </row>
    <row r="11" spans="1:6" ht="18.600000000000001" thickBot="1">
      <c r="A11" s="230" t="s">
        <v>2</v>
      </c>
      <c r="B11" s="221"/>
      <c r="C11" s="104">
        <f>SUM(C9:C10)</f>
        <v>2166562127</v>
      </c>
      <c r="D11" s="20"/>
      <c r="E11" s="104">
        <f>SUM(E9:E10)</f>
        <v>21575178707</v>
      </c>
    </row>
    <row r="12" spans="1:6" ht="18.600000000000001" thickTop="1">
      <c r="A12" s="231"/>
      <c r="B12" s="231"/>
      <c r="C12" s="231"/>
      <c r="D12" s="20"/>
      <c r="E12" s="231"/>
    </row>
    <row r="13" spans="1:6">
      <c r="A13" s="231"/>
      <c r="B13" s="231"/>
      <c r="C13" s="232"/>
      <c r="D13" s="231"/>
      <c r="E13" s="232"/>
    </row>
    <row r="14" spans="1:6">
      <c r="A14" s="231"/>
      <c r="B14" s="231"/>
      <c r="C14" s="231"/>
      <c r="D14" s="231"/>
      <c r="E14" s="231"/>
    </row>
    <row r="15" spans="1:6">
      <c r="A15" s="231"/>
      <c r="B15" s="231"/>
      <c r="C15" s="231"/>
      <c r="D15" s="231"/>
      <c r="E15" s="231"/>
    </row>
    <row r="16" spans="1:6">
      <c r="A16" s="231"/>
      <c r="B16" s="231"/>
      <c r="C16" s="231"/>
      <c r="D16" s="231"/>
      <c r="E16" s="231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2023-11-01T16:42:05Z</dcterms:modified>
</cp:coreProperties>
</file>