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Y:\fund\6 صندوق شاخصی کیان\گزارش ماهانه\1402\10 دی\"/>
    </mc:Choice>
  </mc:AlternateContent>
  <xr:revisionPtr revIDLastSave="0" documentId="13_ncr:1_{73CA7767-566C-4178-9363-17F392272458}" xr6:coauthVersionLast="47" xr6:coauthVersionMax="47" xr10:uidLastSave="{00000000-0000-0000-0000-000000000000}"/>
  <bookViews>
    <workbookView xWindow="-108" yWindow="-108" windowWidth="23256" windowHeight="12576" tabRatio="829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درآمد سود سهام" sheetId="18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_FilterDatabase" localSheetId="11" hidden="1">'درآمد سپرده بانکی'!$A$7:$L$7</definedName>
    <definedName name="_xlnm._FilterDatabase" localSheetId="10" hidden="1">'درآمد سرمایه گذاری در اوراق بها'!$A$9:$Q$9</definedName>
    <definedName name="_xlnm._FilterDatabase" localSheetId="8" hidden="1">'درآمد ناشی از تغییر قیمت اوراق '!$A$6:$P$264</definedName>
    <definedName name="_xlnm._FilterDatabase" localSheetId="7" hidden="1">'درآمد ناشی ازفروش'!$A$7:$Q$285</definedName>
    <definedName name="_xlnm._FilterDatabase" localSheetId="3" hidden="1">سپرده!$A$8:$S$8</definedName>
    <definedName name="_xlnm._FilterDatabase" localSheetId="6" hidden="1">'سود اوراق بهادار و سپرده بانکی'!$A$6:$Q$6</definedName>
    <definedName name="a">'درآمد ناشی از تغییر قیمت اوراق '!$A$7:$P$264</definedName>
    <definedName name="b">'درآمد ناشی ازفروش'!$A$8:$Q$285</definedName>
    <definedName name="_xlnm.Print_Area" localSheetId="1">' سهام'!$B$1:$Z$269</definedName>
    <definedName name="_xlnm.Print_Area" localSheetId="2">اوراق!$A$1:$AG$11</definedName>
    <definedName name="_xlnm.Print_Area" localSheetId="11">'درآمد سپرده بانکی'!$A$1:$L$12</definedName>
    <definedName name="_xlnm.Print_Area" localSheetId="10">'درآمد سرمایه گذاری در اوراق بها'!$A$1:$Q$12</definedName>
    <definedName name="_xlnm.Print_Area" localSheetId="9">'درآمد سرمایه گذاری در سهام '!$B$1:$U$298</definedName>
    <definedName name="_xlnm.Print_Area" localSheetId="5">'درآمد سود سهام'!$B$1:$T$108</definedName>
    <definedName name="_xlnm.Print_Area" localSheetId="8">'درآمد ناشی از تغییر قیمت اوراق '!$A$1:$P$267</definedName>
    <definedName name="_xlnm.Print_Area" localSheetId="7">'درآمد ناشی ازفروش'!$A$1:$Q$289</definedName>
    <definedName name="_xlnm.Print_Area" localSheetId="4">درآمدها!$A$1:$I$11</definedName>
    <definedName name="_xlnm.Print_Area" localSheetId="0">روکش!$B$1:$K$44</definedName>
    <definedName name="_xlnm.Print_Area" localSheetId="12">'سایر درآمدها'!$A$1:$E$12</definedName>
    <definedName name="_xlnm.Print_Area" localSheetId="3">سپرده!$A$1:$S$14</definedName>
    <definedName name="_xlnm.Print_Area" localSheetId="6">'سود اوراق بهادار و سپرده بانکی'!$A$1:$Q$12</definedName>
    <definedName name="_xlnm.Print_Titles" localSheetId="1">' سهام'!$7:$9</definedName>
    <definedName name="_xlnm.Print_Titles" localSheetId="9">'درآمد سرمایه گذاری در سهام '!$7:$10</definedName>
    <definedName name="_xlnm.Print_Titles" localSheetId="8">'درآمد ناشی از تغییر قیمت اوراق '!$5:$6</definedName>
    <definedName name="_xlnm.Print_Titles" localSheetId="7">'درآمد ناشی ازفروش'!$6:$7</definedName>
    <definedName name="تحققنیافته">'درآمد ناشی از تغییر قیمت اوراق '!$A$7:$P$185</definedName>
    <definedName name="درآمدسودسهام">'درآمد سود سهام'!$B$8:$T$93</definedName>
    <definedName name="سود">'درآمد سود سهام'!$B$8:$T$72</definedName>
    <definedName name="فروش">'درآمد ناشی ازفروش'!$A$8:$Q$285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J196" i="1"/>
  <c r="J157" i="1"/>
  <c r="J146" i="1"/>
  <c r="J139" i="1"/>
  <c r="J134" i="1"/>
  <c r="J125" i="1"/>
  <c r="J85" i="1"/>
  <c r="J62" i="1"/>
  <c r="J58" i="1"/>
  <c r="J35" i="1"/>
  <c r="J30" i="1"/>
  <c r="C6" i="8" l="1"/>
  <c r="E6" i="7"/>
  <c r="C6" i="6"/>
  <c r="D7" i="5"/>
  <c r="C5" i="14"/>
  <c r="C6" i="15"/>
  <c r="G5" i="13"/>
  <c r="E6" i="8"/>
  <c r="I6" i="7"/>
  <c r="K6" i="6"/>
  <c r="M7" i="5"/>
  <c r="J5" i="14"/>
  <c r="K6" i="15"/>
  <c r="M5" i="13"/>
  <c r="E10" i="11"/>
  <c r="E8" i="11"/>
  <c r="P107" i="18"/>
  <c r="R107" i="18"/>
  <c r="T9" i="18"/>
  <c r="T10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8" i="18"/>
  <c r="T79" i="18"/>
  <c r="T80" i="18"/>
  <c r="T54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4" i="18"/>
  <c r="T95" i="18"/>
  <c r="T96" i="18"/>
  <c r="T97" i="18"/>
  <c r="T98" i="18"/>
  <c r="T99" i="18"/>
  <c r="T100" i="18"/>
  <c r="T101" i="18"/>
  <c r="T102" i="18"/>
  <c r="T103" i="18"/>
  <c r="T104" i="18"/>
  <c r="T105" i="18"/>
  <c r="T106" i="18"/>
  <c r="T8" i="18"/>
  <c r="P259" i="14"/>
  <c r="Y6" i="17"/>
  <c r="E5" i="11" s="1"/>
  <c r="M6" i="17"/>
  <c r="K6" i="2" s="1"/>
  <c r="S9" i="2"/>
  <c r="Q12" i="2"/>
  <c r="O12" i="2"/>
  <c r="M12" i="2"/>
  <c r="K12" i="2"/>
  <c r="X268" i="1"/>
  <c r="F268" i="1"/>
  <c r="H268" i="1"/>
  <c r="L268" i="1"/>
  <c r="P268" i="1"/>
  <c r="V268" i="1"/>
  <c r="L107" i="18"/>
  <c r="N18" i="18"/>
  <c r="N8" i="18"/>
  <c r="M102" i="5" l="1"/>
  <c r="T107" i="18"/>
  <c r="Q6" i="2"/>
  <c r="Z266" i="1"/>
  <c r="Z267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10" i="1"/>
  <c r="Z268" i="1" l="1"/>
  <c r="P257" i="14"/>
  <c r="I259" i="14" l="1"/>
  <c r="Q297" i="5" l="1"/>
  <c r="O297" i="5"/>
  <c r="S292" i="5"/>
  <c r="U292" i="5" s="1"/>
  <c r="S293" i="5"/>
  <c r="U293" i="5" s="1"/>
  <c r="S294" i="5"/>
  <c r="U294" i="5" s="1"/>
  <c r="S295" i="5"/>
  <c r="U295" i="5" s="1"/>
  <c r="S296" i="5"/>
  <c r="U296" i="5" s="1"/>
  <c r="S291" i="5"/>
  <c r="U291" i="5" s="1"/>
  <c r="S290" i="5"/>
  <c r="U290" i="5" s="1"/>
  <c r="J22" i="5"/>
  <c r="K22" i="5" s="1"/>
  <c r="J47" i="5"/>
  <c r="K47" i="5" s="1"/>
  <c r="J58" i="5"/>
  <c r="K58" i="5" s="1"/>
  <c r="J67" i="5"/>
  <c r="K67" i="5" s="1"/>
  <c r="J87" i="5"/>
  <c r="K87" i="5" s="1"/>
  <c r="J90" i="5"/>
  <c r="K90" i="5" s="1"/>
  <c r="J97" i="5"/>
  <c r="K97" i="5" s="1"/>
  <c r="J99" i="5"/>
  <c r="K99" i="5" s="1"/>
  <c r="J100" i="5"/>
  <c r="K100" i="5" s="1"/>
  <c r="J129" i="5"/>
  <c r="K129" i="5" s="1"/>
  <c r="J135" i="5"/>
  <c r="K135" i="5" s="1"/>
  <c r="J157" i="5"/>
  <c r="K157" i="5" s="1"/>
  <c r="J168" i="5"/>
  <c r="K168" i="5" s="1"/>
  <c r="J199" i="5"/>
  <c r="K199" i="5" s="1"/>
  <c r="J209" i="5"/>
  <c r="K209" i="5" s="1"/>
  <c r="J211" i="5"/>
  <c r="K211" i="5" s="1"/>
  <c r="J224" i="5"/>
  <c r="K224" i="5" s="1"/>
  <c r="J225" i="5"/>
  <c r="K225" i="5" s="1"/>
  <c r="J270" i="5"/>
  <c r="K270" i="5" s="1"/>
  <c r="J284" i="5"/>
  <c r="K284" i="5" s="1"/>
  <c r="J285" i="5"/>
  <c r="K285" i="5" s="1"/>
  <c r="J286" i="5"/>
  <c r="K286" i="5" s="1"/>
  <c r="J287" i="5"/>
  <c r="K287" i="5" s="1"/>
  <c r="J290" i="5"/>
  <c r="K290" i="5" s="1"/>
  <c r="J291" i="5"/>
  <c r="K291" i="5" s="1"/>
  <c r="J293" i="5"/>
  <c r="K293" i="5" s="1"/>
  <c r="J294" i="5"/>
  <c r="K294" i="5" s="1"/>
  <c r="J296" i="5"/>
  <c r="K296" i="5" s="1"/>
  <c r="F282" i="5" l="1"/>
  <c r="J282" i="5" s="1"/>
  <c r="K282" i="5" s="1"/>
  <c r="F289" i="5"/>
  <c r="J289" i="5" s="1"/>
  <c r="K289" i="5" s="1"/>
  <c r="F151" i="5"/>
  <c r="J151" i="5" s="1"/>
  <c r="K151" i="5" s="1"/>
  <c r="D73" i="5"/>
  <c r="I8" i="14"/>
  <c r="I9" i="14"/>
  <c r="I10" i="14"/>
  <c r="I11" i="14"/>
  <c r="I12" i="14"/>
  <c r="I13" i="14"/>
  <c r="I14" i="14"/>
  <c r="I15" i="14"/>
  <c r="I16" i="14"/>
  <c r="I17" i="14"/>
  <c r="F21" i="5" s="1"/>
  <c r="J21" i="5" s="1"/>
  <c r="K21" i="5" s="1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F46" i="5" s="1"/>
  <c r="J46" i="5" s="1"/>
  <c r="K46" i="5" s="1"/>
  <c r="I42" i="14"/>
  <c r="I43" i="14"/>
  <c r="I44" i="14"/>
  <c r="I45" i="14"/>
  <c r="I46" i="14"/>
  <c r="I47" i="14"/>
  <c r="I48" i="14"/>
  <c r="I49" i="14"/>
  <c r="I50" i="14"/>
  <c r="I51" i="14"/>
  <c r="F57" i="5" s="1"/>
  <c r="J57" i="5" s="1"/>
  <c r="K57" i="5" s="1"/>
  <c r="I52" i="14"/>
  <c r="I53" i="14"/>
  <c r="I54" i="14"/>
  <c r="I55" i="14"/>
  <c r="I56" i="14"/>
  <c r="I57" i="14"/>
  <c r="I58" i="14"/>
  <c r="I59" i="14"/>
  <c r="F66" i="5" s="1"/>
  <c r="J66" i="5" s="1"/>
  <c r="K66" i="5" s="1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F86" i="5" s="1"/>
  <c r="J86" i="5" s="1"/>
  <c r="K86" i="5" s="1"/>
  <c r="I79" i="14"/>
  <c r="I80" i="14"/>
  <c r="I81" i="14"/>
  <c r="F91" i="5" s="1"/>
  <c r="J91" i="5" s="1"/>
  <c r="K91" i="5" s="1"/>
  <c r="I82" i="14"/>
  <c r="F92" i="5" s="1"/>
  <c r="I83" i="14"/>
  <c r="F93" i="5" s="1"/>
  <c r="J93" i="5" s="1"/>
  <c r="K93" i="5" s="1"/>
  <c r="I84" i="14"/>
  <c r="F94" i="5" s="1"/>
  <c r="J94" i="5" s="1"/>
  <c r="K94" i="5" s="1"/>
  <c r="I85" i="14"/>
  <c r="F95" i="5" s="1"/>
  <c r="J95" i="5" s="1"/>
  <c r="K95" i="5" s="1"/>
  <c r="I86" i="14"/>
  <c r="F96" i="5" s="1"/>
  <c r="J96" i="5" s="1"/>
  <c r="K96" i="5" s="1"/>
  <c r="I87" i="14"/>
  <c r="F98" i="5" s="1"/>
  <c r="J98" i="5" s="1"/>
  <c r="K98" i="5" s="1"/>
  <c r="I88" i="14"/>
  <c r="F101" i="5" s="1"/>
  <c r="J101" i="5" s="1"/>
  <c r="K101" i="5" s="1"/>
  <c r="I89" i="14"/>
  <c r="F102" i="5" s="1"/>
  <c r="J102" i="5" s="1"/>
  <c r="K102" i="5" s="1"/>
  <c r="I90" i="14"/>
  <c r="F103" i="5" s="1"/>
  <c r="J103" i="5" s="1"/>
  <c r="K103" i="5" s="1"/>
  <c r="I91" i="14"/>
  <c r="F104" i="5" s="1"/>
  <c r="I92" i="14"/>
  <c r="F105" i="5" s="1"/>
  <c r="J105" i="5" s="1"/>
  <c r="K105" i="5" s="1"/>
  <c r="I93" i="14"/>
  <c r="F106" i="5" s="1"/>
  <c r="J106" i="5" s="1"/>
  <c r="K106" i="5" s="1"/>
  <c r="I94" i="14"/>
  <c r="F107" i="5" s="1"/>
  <c r="J107" i="5" s="1"/>
  <c r="K107" i="5" s="1"/>
  <c r="I95" i="14"/>
  <c r="F108" i="5" s="1"/>
  <c r="J108" i="5" s="1"/>
  <c r="K108" i="5" s="1"/>
  <c r="I96" i="14"/>
  <c r="F109" i="5" s="1"/>
  <c r="J109" i="5" s="1"/>
  <c r="K109" i="5" s="1"/>
  <c r="I97" i="14"/>
  <c r="F110" i="5" s="1"/>
  <c r="I98" i="14"/>
  <c r="F111" i="5" s="1"/>
  <c r="I99" i="14"/>
  <c r="F112" i="5" s="1"/>
  <c r="J112" i="5" s="1"/>
  <c r="K112" i="5" s="1"/>
  <c r="I100" i="14"/>
  <c r="F113" i="5" s="1"/>
  <c r="J113" i="5" s="1"/>
  <c r="K113" i="5" s="1"/>
  <c r="I101" i="14"/>
  <c r="F114" i="5" s="1"/>
  <c r="J114" i="5" s="1"/>
  <c r="K114" i="5" s="1"/>
  <c r="I102" i="14"/>
  <c r="F115" i="5" s="1"/>
  <c r="J115" i="5" s="1"/>
  <c r="K115" i="5" s="1"/>
  <c r="I103" i="14"/>
  <c r="F116" i="5" s="1"/>
  <c r="J116" i="5" s="1"/>
  <c r="K116" i="5" s="1"/>
  <c r="I104" i="14"/>
  <c r="F117" i="5" s="1"/>
  <c r="J117" i="5" s="1"/>
  <c r="K117" i="5" s="1"/>
  <c r="I105" i="14"/>
  <c r="F118" i="5" s="1"/>
  <c r="J118" i="5" s="1"/>
  <c r="K118" i="5" s="1"/>
  <c r="I106" i="14"/>
  <c r="F119" i="5" s="1"/>
  <c r="J119" i="5" s="1"/>
  <c r="K119" i="5" s="1"/>
  <c r="I107" i="14"/>
  <c r="F120" i="5" s="1"/>
  <c r="J120" i="5" s="1"/>
  <c r="K120" i="5" s="1"/>
  <c r="I108" i="14"/>
  <c r="F121" i="5" s="1"/>
  <c r="J121" i="5" s="1"/>
  <c r="K121" i="5" s="1"/>
  <c r="I109" i="14"/>
  <c r="F122" i="5" s="1"/>
  <c r="J122" i="5" s="1"/>
  <c r="K122" i="5" s="1"/>
  <c r="I110" i="14"/>
  <c r="F123" i="5" s="1"/>
  <c r="J123" i="5" s="1"/>
  <c r="K123" i="5" s="1"/>
  <c r="I111" i="14"/>
  <c r="F124" i="5" s="1"/>
  <c r="J124" i="5" s="1"/>
  <c r="K124" i="5" s="1"/>
  <c r="I112" i="14"/>
  <c r="F125" i="5" s="1"/>
  <c r="J125" i="5" s="1"/>
  <c r="K125" i="5" s="1"/>
  <c r="I113" i="14"/>
  <c r="F126" i="5" s="1"/>
  <c r="J126" i="5" s="1"/>
  <c r="K126" i="5" s="1"/>
  <c r="I114" i="14"/>
  <c r="F127" i="5" s="1"/>
  <c r="I115" i="14"/>
  <c r="F128" i="5" s="1"/>
  <c r="I116" i="14"/>
  <c r="F130" i="5" s="1"/>
  <c r="J130" i="5" s="1"/>
  <c r="K130" i="5" s="1"/>
  <c r="I117" i="14"/>
  <c r="F131" i="5" s="1"/>
  <c r="J131" i="5" s="1"/>
  <c r="K131" i="5" s="1"/>
  <c r="I118" i="14"/>
  <c r="F132" i="5" s="1"/>
  <c r="J132" i="5" s="1"/>
  <c r="K132" i="5" s="1"/>
  <c r="I119" i="14"/>
  <c r="F133" i="5" s="1"/>
  <c r="J133" i="5" s="1"/>
  <c r="K133" i="5" s="1"/>
  <c r="I120" i="14"/>
  <c r="F134" i="5" s="1"/>
  <c r="I121" i="14"/>
  <c r="F136" i="5" s="1"/>
  <c r="J136" i="5" s="1"/>
  <c r="K136" i="5" s="1"/>
  <c r="I122" i="14"/>
  <c r="F137" i="5" s="1"/>
  <c r="J137" i="5" s="1"/>
  <c r="K137" i="5" s="1"/>
  <c r="I123" i="14"/>
  <c r="F138" i="5" s="1"/>
  <c r="J138" i="5" s="1"/>
  <c r="K138" i="5" s="1"/>
  <c r="I124" i="14"/>
  <c r="F139" i="5" s="1"/>
  <c r="J139" i="5" s="1"/>
  <c r="K139" i="5" s="1"/>
  <c r="I125" i="14"/>
  <c r="F140" i="5" s="1"/>
  <c r="J140" i="5" s="1"/>
  <c r="K140" i="5" s="1"/>
  <c r="I126" i="14"/>
  <c r="F141" i="5" s="1"/>
  <c r="J141" i="5" s="1"/>
  <c r="K141" i="5" s="1"/>
  <c r="I127" i="14"/>
  <c r="F142" i="5" s="1"/>
  <c r="J142" i="5" s="1"/>
  <c r="K142" i="5" s="1"/>
  <c r="I128" i="14"/>
  <c r="F143" i="5" s="1"/>
  <c r="J143" i="5" s="1"/>
  <c r="K143" i="5" s="1"/>
  <c r="I129" i="14"/>
  <c r="F144" i="5" s="1"/>
  <c r="I130" i="14"/>
  <c r="F145" i="5" s="1"/>
  <c r="J145" i="5" s="1"/>
  <c r="K145" i="5" s="1"/>
  <c r="I131" i="14"/>
  <c r="F146" i="5" s="1"/>
  <c r="J146" i="5" s="1"/>
  <c r="K146" i="5" s="1"/>
  <c r="I132" i="14"/>
  <c r="F147" i="5" s="1"/>
  <c r="J147" i="5" s="1"/>
  <c r="K147" i="5" s="1"/>
  <c r="I133" i="14"/>
  <c r="F148" i="5" s="1"/>
  <c r="J148" i="5" s="1"/>
  <c r="K148" i="5" s="1"/>
  <c r="I134" i="14"/>
  <c r="F149" i="5" s="1"/>
  <c r="J149" i="5" s="1"/>
  <c r="K149" i="5" s="1"/>
  <c r="I135" i="14"/>
  <c r="F150" i="5" s="1"/>
  <c r="J150" i="5" s="1"/>
  <c r="K150" i="5" s="1"/>
  <c r="I136" i="14"/>
  <c r="I137" i="14"/>
  <c r="F152" i="5" s="1"/>
  <c r="J152" i="5" s="1"/>
  <c r="K152" i="5" s="1"/>
  <c r="I138" i="14"/>
  <c r="F153" i="5" s="1"/>
  <c r="J153" i="5" s="1"/>
  <c r="K153" i="5" s="1"/>
  <c r="I139" i="14"/>
  <c r="F154" i="5" s="1"/>
  <c r="J154" i="5" s="1"/>
  <c r="K154" i="5" s="1"/>
  <c r="I140" i="14"/>
  <c r="F155" i="5" s="1"/>
  <c r="J155" i="5" s="1"/>
  <c r="K155" i="5" s="1"/>
  <c r="I141" i="14"/>
  <c r="F156" i="5" s="1"/>
  <c r="J156" i="5" s="1"/>
  <c r="K156" i="5" s="1"/>
  <c r="I142" i="14"/>
  <c r="F158" i="5" s="1"/>
  <c r="J158" i="5" s="1"/>
  <c r="K158" i="5" s="1"/>
  <c r="I143" i="14"/>
  <c r="F159" i="5" s="1"/>
  <c r="J159" i="5" s="1"/>
  <c r="K159" i="5" s="1"/>
  <c r="I144" i="14"/>
  <c r="F160" i="5" s="1"/>
  <c r="J160" i="5" s="1"/>
  <c r="K160" i="5" s="1"/>
  <c r="I145" i="14"/>
  <c r="F161" i="5" s="1"/>
  <c r="J161" i="5" s="1"/>
  <c r="K161" i="5" s="1"/>
  <c r="I146" i="14"/>
  <c r="F162" i="5" s="1"/>
  <c r="I147" i="14"/>
  <c r="F163" i="5" s="1"/>
  <c r="J163" i="5" s="1"/>
  <c r="K163" i="5" s="1"/>
  <c r="I148" i="14"/>
  <c r="F164" i="5" s="1"/>
  <c r="J164" i="5" s="1"/>
  <c r="K164" i="5" s="1"/>
  <c r="I149" i="14"/>
  <c r="F165" i="5" s="1"/>
  <c r="J165" i="5" s="1"/>
  <c r="K165" i="5" s="1"/>
  <c r="I150" i="14"/>
  <c r="F166" i="5" s="1"/>
  <c r="J166" i="5" s="1"/>
  <c r="K166" i="5" s="1"/>
  <c r="I151" i="14"/>
  <c r="F167" i="5" s="1"/>
  <c r="I152" i="14"/>
  <c r="F169" i="5" s="1"/>
  <c r="J169" i="5" s="1"/>
  <c r="K169" i="5" s="1"/>
  <c r="I153" i="14"/>
  <c r="F170" i="5" s="1"/>
  <c r="I154" i="14"/>
  <c r="F171" i="5" s="1"/>
  <c r="J171" i="5" s="1"/>
  <c r="K171" i="5" s="1"/>
  <c r="I155" i="14"/>
  <c r="F172" i="5" s="1"/>
  <c r="J172" i="5" s="1"/>
  <c r="K172" i="5" s="1"/>
  <c r="I156" i="14"/>
  <c r="F173" i="5" s="1"/>
  <c r="J173" i="5" s="1"/>
  <c r="K173" i="5" s="1"/>
  <c r="I157" i="14"/>
  <c r="F174" i="5" s="1"/>
  <c r="J174" i="5" s="1"/>
  <c r="K174" i="5" s="1"/>
  <c r="I158" i="14"/>
  <c r="F175" i="5" s="1"/>
  <c r="J175" i="5" s="1"/>
  <c r="K175" i="5" s="1"/>
  <c r="I159" i="14"/>
  <c r="F176" i="5" s="1"/>
  <c r="I160" i="14"/>
  <c r="F177" i="5" s="1"/>
  <c r="J177" i="5" s="1"/>
  <c r="K177" i="5" s="1"/>
  <c r="I161" i="14"/>
  <c r="F178" i="5" s="1"/>
  <c r="J178" i="5" s="1"/>
  <c r="K178" i="5" s="1"/>
  <c r="I162" i="14"/>
  <c r="F179" i="5" s="1"/>
  <c r="J179" i="5" s="1"/>
  <c r="K179" i="5" s="1"/>
  <c r="I163" i="14"/>
  <c r="F180" i="5" s="1"/>
  <c r="I164" i="14"/>
  <c r="F181" i="5" s="1"/>
  <c r="J181" i="5" s="1"/>
  <c r="K181" i="5" s="1"/>
  <c r="I165" i="14"/>
  <c r="F182" i="5" s="1"/>
  <c r="J182" i="5" s="1"/>
  <c r="K182" i="5" s="1"/>
  <c r="I166" i="14"/>
  <c r="F183" i="5" s="1"/>
  <c r="J183" i="5" s="1"/>
  <c r="K183" i="5" s="1"/>
  <c r="I167" i="14"/>
  <c r="F184" i="5" s="1"/>
  <c r="J184" i="5" s="1"/>
  <c r="K184" i="5" s="1"/>
  <c r="I168" i="14"/>
  <c r="F185" i="5" s="1"/>
  <c r="J185" i="5" s="1"/>
  <c r="K185" i="5" s="1"/>
  <c r="I169" i="14"/>
  <c r="F186" i="5" s="1"/>
  <c r="J186" i="5" s="1"/>
  <c r="K186" i="5" s="1"/>
  <c r="I170" i="14"/>
  <c r="F187" i="5" s="1"/>
  <c r="J187" i="5" s="1"/>
  <c r="K187" i="5" s="1"/>
  <c r="I171" i="14"/>
  <c r="F188" i="5" s="1"/>
  <c r="I172" i="14"/>
  <c r="F189" i="5" s="1"/>
  <c r="I173" i="14"/>
  <c r="F190" i="5" s="1"/>
  <c r="J190" i="5" s="1"/>
  <c r="K190" i="5" s="1"/>
  <c r="I174" i="14"/>
  <c r="F191" i="5" s="1"/>
  <c r="J191" i="5" s="1"/>
  <c r="K191" i="5" s="1"/>
  <c r="I175" i="14"/>
  <c r="F192" i="5" s="1"/>
  <c r="J192" i="5" s="1"/>
  <c r="K192" i="5" s="1"/>
  <c r="I176" i="14"/>
  <c r="F193" i="5" s="1"/>
  <c r="J193" i="5" s="1"/>
  <c r="K193" i="5" s="1"/>
  <c r="I177" i="14"/>
  <c r="F194" i="5" s="1"/>
  <c r="J194" i="5" s="1"/>
  <c r="K194" i="5" s="1"/>
  <c r="I178" i="14"/>
  <c r="F195" i="5" s="1"/>
  <c r="J195" i="5" s="1"/>
  <c r="K195" i="5" s="1"/>
  <c r="I179" i="14"/>
  <c r="F196" i="5" s="1"/>
  <c r="J196" i="5" s="1"/>
  <c r="K196" i="5" s="1"/>
  <c r="I180" i="14"/>
  <c r="F197" i="5" s="1"/>
  <c r="J197" i="5" s="1"/>
  <c r="K197" i="5" s="1"/>
  <c r="I181" i="14"/>
  <c r="F198" i="5" s="1"/>
  <c r="J198" i="5" s="1"/>
  <c r="K198" i="5" s="1"/>
  <c r="I182" i="14"/>
  <c r="F200" i="5" s="1"/>
  <c r="I183" i="14"/>
  <c r="F201" i="5" s="1"/>
  <c r="J201" i="5" s="1"/>
  <c r="K201" i="5" s="1"/>
  <c r="I184" i="14"/>
  <c r="F202" i="5" s="1"/>
  <c r="J202" i="5" s="1"/>
  <c r="K202" i="5" s="1"/>
  <c r="I185" i="14"/>
  <c r="F203" i="5" s="1"/>
  <c r="I186" i="14"/>
  <c r="F204" i="5" s="1"/>
  <c r="J204" i="5" s="1"/>
  <c r="K204" i="5" s="1"/>
  <c r="I187" i="14"/>
  <c r="F205" i="5" s="1"/>
  <c r="J205" i="5" s="1"/>
  <c r="K205" i="5" s="1"/>
  <c r="I188" i="14"/>
  <c r="F206" i="5" s="1"/>
  <c r="J206" i="5" s="1"/>
  <c r="K206" i="5" s="1"/>
  <c r="I189" i="14"/>
  <c r="F207" i="5" s="1"/>
  <c r="J207" i="5" s="1"/>
  <c r="K207" i="5" s="1"/>
  <c r="I190" i="14"/>
  <c r="F208" i="5" s="1"/>
  <c r="J208" i="5" s="1"/>
  <c r="K208" i="5" s="1"/>
  <c r="I191" i="14"/>
  <c r="F210" i="5" s="1"/>
  <c r="J210" i="5" s="1"/>
  <c r="K210" i="5" s="1"/>
  <c r="I192" i="14"/>
  <c r="F212" i="5" s="1"/>
  <c r="I193" i="14"/>
  <c r="F213" i="5" s="1"/>
  <c r="J213" i="5" s="1"/>
  <c r="K213" i="5" s="1"/>
  <c r="I194" i="14"/>
  <c r="F214" i="5" s="1"/>
  <c r="J214" i="5" s="1"/>
  <c r="K214" i="5" s="1"/>
  <c r="I195" i="14"/>
  <c r="F215" i="5" s="1"/>
  <c r="J215" i="5" s="1"/>
  <c r="K215" i="5" s="1"/>
  <c r="I196" i="14"/>
  <c r="F216" i="5" s="1"/>
  <c r="J216" i="5" s="1"/>
  <c r="K216" i="5" s="1"/>
  <c r="I197" i="14"/>
  <c r="F217" i="5" s="1"/>
  <c r="J217" i="5" s="1"/>
  <c r="K217" i="5" s="1"/>
  <c r="I198" i="14"/>
  <c r="F218" i="5" s="1"/>
  <c r="I199" i="14"/>
  <c r="F219" i="5" s="1"/>
  <c r="J219" i="5" s="1"/>
  <c r="K219" i="5" s="1"/>
  <c r="I200" i="14"/>
  <c r="F220" i="5" s="1"/>
  <c r="J220" i="5" s="1"/>
  <c r="K220" i="5" s="1"/>
  <c r="I201" i="14"/>
  <c r="F221" i="5" s="1"/>
  <c r="J221" i="5" s="1"/>
  <c r="K221" i="5" s="1"/>
  <c r="I202" i="14"/>
  <c r="F222" i="5" s="1"/>
  <c r="J222" i="5" s="1"/>
  <c r="K222" i="5" s="1"/>
  <c r="I203" i="14"/>
  <c r="F223" i="5" s="1"/>
  <c r="J223" i="5" s="1"/>
  <c r="K223" i="5" s="1"/>
  <c r="I204" i="14"/>
  <c r="F226" i="5" s="1"/>
  <c r="J226" i="5" s="1"/>
  <c r="K226" i="5" s="1"/>
  <c r="I205" i="14"/>
  <c r="F227" i="5" s="1"/>
  <c r="J227" i="5" s="1"/>
  <c r="K227" i="5" s="1"/>
  <c r="I206" i="14"/>
  <c r="F228" i="5" s="1"/>
  <c r="J228" i="5" s="1"/>
  <c r="K228" i="5" s="1"/>
  <c r="I207" i="14"/>
  <c r="F229" i="5" s="1"/>
  <c r="I208" i="14"/>
  <c r="F230" i="5" s="1"/>
  <c r="J230" i="5" s="1"/>
  <c r="K230" i="5" s="1"/>
  <c r="I209" i="14"/>
  <c r="F231" i="5" s="1"/>
  <c r="J231" i="5" s="1"/>
  <c r="K231" i="5" s="1"/>
  <c r="I210" i="14"/>
  <c r="F232" i="5" s="1"/>
  <c r="J232" i="5" s="1"/>
  <c r="K232" i="5" s="1"/>
  <c r="I211" i="14"/>
  <c r="F233" i="5" s="1"/>
  <c r="J233" i="5" s="1"/>
  <c r="K233" i="5" s="1"/>
  <c r="I212" i="14"/>
  <c r="F234" i="5" s="1"/>
  <c r="J234" i="5" s="1"/>
  <c r="K234" i="5" s="1"/>
  <c r="I213" i="14"/>
  <c r="F235" i="5" s="1"/>
  <c r="I214" i="14"/>
  <c r="F236" i="5" s="1"/>
  <c r="J236" i="5" s="1"/>
  <c r="K236" i="5" s="1"/>
  <c r="I215" i="14"/>
  <c r="F237" i="5" s="1"/>
  <c r="J237" i="5" s="1"/>
  <c r="K237" i="5" s="1"/>
  <c r="I216" i="14"/>
  <c r="F238" i="5" s="1"/>
  <c r="I217" i="14"/>
  <c r="F239" i="5" s="1"/>
  <c r="J239" i="5" s="1"/>
  <c r="K239" i="5" s="1"/>
  <c r="I218" i="14"/>
  <c r="F240" i="5" s="1"/>
  <c r="J240" i="5" s="1"/>
  <c r="K240" i="5" s="1"/>
  <c r="I219" i="14"/>
  <c r="F241" i="5" s="1"/>
  <c r="J241" i="5" s="1"/>
  <c r="K241" i="5" s="1"/>
  <c r="I220" i="14"/>
  <c r="F242" i="5" s="1"/>
  <c r="J242" i="5" s="1"/>
  <c r="K242" i="5" s="1"/>
  <c r="I221" i="14"/>
  <c r="F243" i="5" s="1"/>
  <c r="J243" i="5" s="1"/>
  <c r="K243" i="5" s="1"/>
  <c r="I222" i="14"/>
  <c r="F244" i="5" s="1"/>
  <c r="J244" i="5" s="1"/>
  <c r="K244" i="5" s="1"/>
  <c r="I223" i="14"/>
  <c r="F245" i="5" s="1"/>
  <c r="J245" i="5" s="1"/>
  <c r="K245" i="5" s="1"/>
  <c r="I224" i="14"/>
  <c r="F246" i="5" s="1"/>
  <c r="J246" i="5" s="1"/>
  <c r="K246" i="5" s="1"/>
  <c r="I225" i="14"/>
  <c r="F247" i="5" s="1"/>
  <c r="J247" i="5" s="1"/>
  <c r="K247" i="5" s="1"/>
  <c r="I226" i="14"/>
  <c r="F248" i="5" s="1"/>
  <c r="J248" i="5" s="1"/>
  <c r="K248" i="5" s="1"/>
  <c r="I227" i="14"/>
  <c r="F249" i="5" s="1"/>
  <c r="J249" i="5" s="1"/>
  <c r="K249" i="5" s="1"/>
  <c r="I228" i="14"/>
  <c r="F250" i="5" s="1"/>
  <c r="J250" i="5" s="1"/>
  <c r="K250" i="5" s="1"/>
  <c r="I229" i="14"/>
  <c r="F251" i="5" s="1"/>
  <c r="J251" i="5" s="1"/>
  <c r="K251" i="5" s="1"/>
  <c r="I230" i="14"/>
  <c r="F252" i="5" s="1"/>
  <c r="J252" i="5" s="1"/>
  <c r="K252" i="5" s="1"/>
  <c r="I231" i="14"/>
  <c r="F253" i="5" s="1"/>
  <c r="J253" i="5" s="1"/>
  <c r="K253" i="5" s="1"/>
  <c r="I232" i="14"/>
  <c r="F254" i="5" s="1"/>
  <c r="J254" i="5" s="1"/>
  <c r="K254" i="5" s="1"/>
  <c r="I233" i="14"/>
  <c r="F255" i="5" s="1"/>
  <c r="J255" i="5" s="1"/>
  <c r="K255" i="5" s="1"/>
  <c r="I234" i="14"/>
  <c r="F256" i="5" s="1"/>
  <c r="J256" i="5" s="1"/>
  <c r="K256" i="5" s="1"/>
  <c r="I235" i="14"/>
  <c r="F257" i="5" s="1"/>
  <c r="J257" i="5" s="1"/>
  <c r="K257" i="5" s="1"/>
  <c r="I236" i="14"/>
  <c r="F258" i="5" s="1"/>
  <c r="J258" i="5" s="1"/>
  <c r="K258" i="5" s="1"/>
  <c r="I237" i="14"/>
  <c r="F259" i="5" s="1"/>
  <c r="J259" i="5" s="1"/>
  <c r="K259" i="5" s="1"/>
  <c r="I238" i="14"/>
  <c r="F260" i="5" s="1"/>
  <c r="J260" i="5" s="1"/>
  <c r="K260" i="5" s="1"/>
  <c r="I239" i="14"/>
  <c r="F261" i="5" s="1"/>
  <c r="J261" i="5" s="1"/>
  <c r="K261" i="5" s="1"/>
  <c r="I240" i="14"/>
  <c r="F262" i="5" s="1"/>
  <c r="I241" i="14"/>
  <c r="F263" i="5" s="1"/>
  <c r="J263" i="5" s="1"/>
  <c r="K263" i="5" s="1"/>
  <c r="I242" i="14"/>
  <c r="F264" i="5" s="1"/>
  <c r="J264" i="5" s="1"/>
  <c r="K264" i="5" s="1"/>
  <c r="I243" i="14"/>
  <c r="F265" i="5" s="1"/>
  <c r="J265" i="5" s="1"/>
  <c r="K265" i="5" s="1"/>
  <c r="I244" i="14"/>
  <c r="F266" i="5" s="1"/>
  <c r="J266" i="5" s="1"/>
  <c r="K266" i="5" s="1"/>
  <c r="I245" i="14"/>
  <c r="F267" i="5" s="1"/>
  <c r="J267" i="5" s="1"/>
  <c r="K267" i="5" s="1"/>
  <c r="I246" i="14"/>
  <c r="F268" i="5" s="1"/>
  <c r="I247" i="14"/>
  <c r="F269" i="5" s="1"/>
  <c r="J269" i="5" s="1"/>
  <c r="K269" i="5" s="1"/>
  <c r="I248" i="14"/>
  <c r="F271" i="5" s="1"/>
  <c r="J271" i="5" s="1"/>
  <c r="K271" i="5" s="1"/>
  <c r="I249" i="14"/>
  <c r="F272" i="5" s="1"/>
  <c r="J272" i="5" s="1"/>
  <c r="K272" i="5" s="1"/>
  <c r="I250" i="14"/>
  <c r="F273" i="5" s="1"/>
  <c r="J273" i="5" s="1"/>
  <c r="K273" i="5" s="1"/>
  <c r="I251" i="14"/>
  <c r="F274" i="5" s="1"/>
  <c r="I252" i="14"/>
  <c r="F275" i="5" s="1"/>
  <c r="J275" i="5" s="1"/>
  <c r="K275" i="5" s="1"/>
  <c r="I253" i="14"/>
  <c r="F276" i="5" s="1"/>
  <c r="J276" i="5" s="1"/>
  <c r="K276" i="5" s="1"/>
  <c r="I254" i="14"/>
  <c r="F277" i="5" s="1"/>
  <c r="J277" i="5" s="1"/>
  <c r="K277" i="5" s="1"/>
  <c r="I255" i="14"/>
  <c r="F278" i="5" s="1"/>
  <c r="J278" i="5" s="1"/>
  <c r="K278" i="5" s="1"/>
  <c r="I256" i="14"/>
  <c r="F279" i="5" s="1"/>
  <c r="J279" i="5" s="1"/>
  <c r="K279" i="5" s="1"/>
  <c r="I257" i="14"/>
  <c r="F280" i="5" s="1"/>
  <c r="J280" i="5" s="1"/>
  <c r="K280" i="5" s="1"/>
  <c r="I258" i="14"/>
  <c r="F281" i="5" s="1"/>
  <c r="J281" i="5" s="1"/>
  <c r="K281" i="5" s="1"/>
  <c r="I260" i="14"/>
  <c r="F283" i="5" s="1"/>
  <c r="J283" i="5" s="1"/>
  <c r="K283" i="5" s="1"/>
  <c r="I261" i="14"/>
  <c r="F288" i="5" s="1"/>
  <c r="J288" i="5" s="1"/>
  <c r="K288" i="5" s="1"/>
  <c r="I262" i="14"/>
  <c r="F292" i="5" s="1"/>
  <c r="J292" i="5" s="1"/>
  <c r="K292" i="5" s="1"/>
  <c r="I263" i="14"/>
  <c r="F295" i="5" s="1"/>
  <c r="J295" i="5" s="1"/>
  <c r="K295" i="5" s="1"/>
  <c r="N264" i="14"/>
  <c r="L264" i="14"/>
  <c r="G264" i="14"/>
  <c r="E264" i="14"/>
  <c r="P262" i="14"/>
  <c r="P263" i="14"/>
  <c r="E285" i="15"/>
  <c r="G285" i="15"/>
  <c r="M285" i="15"/>
  <c r="O285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H12" i="5" s="1"/>
  <c r="H297" i="5" s="1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J107" i="18"/>
  <c r="N9" i="18"/>
  <c r="N10" i="18"/>
  <c r="N11" i="18"/>
  <c r="N12" i="18"/>
  <c r="N13" i="18"/>
  <c r="N14" i="18"/>
  <c r="N15" i="18"/>
  <c r="N16" i="18"/>
  <c r="D170" i="5" s="1"/>
  <c r="N17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54" i="18"/>
  <c r="N81" i="18"/>
  <c r="N82" i="18"/>
  <c r="N83" i="18"/>
  <c r="N84" i="18"/>
  <c r="N85" i="18"/>
  <c r="N86" i="18"/>
  <c r="N87" i="18"/>
  <c r="N88" i="18"/>
  <c r="N89" i="18"/>
  <c r="D274" i="5" s="1"/>
  <c r="J274" i="5" s="1"/>
  <c r="K274" i="5" s="1"/>
  <c r="N90" i="18"/>
  <c r="N91" i="18"/>
  <c r="N92" i="18"/>
  <c r="N93" i="18"/>
  <c r="N94" i="18"/>
  <c r="N95" i="18"/>
  <c r="N96" i="18"/>
  <c r="N97" i="18"/>
  <c r="N98" i="18"/>
  <c r="N99" i="18"/>
  <c r="N100" i="18"/>
  <c r="N101" i="18"/>
  <c r="N102" i="18"/>
  <c r="N103" i="18"/>
  <c r="N104" i="18"/>
  <c r="N105" i="18"/>
  <c r="N106" i="18"/>
  <c r="D200" i="5" l="1"/>
  <c r="D176" i="5"/>
  <c r="N107" i="18"/>
  <c r="J170" i="5"/>
  <c r="K170" i="5" s="1"/>
  <c r="J200" i="5"/>
  <c r="K200" i="5" s="1"/>
  <c r="D144" i="5"/>
  <c r="J144" i="5" s="1"/>
  <c r="K144" i="5" s="1"/>
  <c r="D262" i="5"/>
  <c r="J262" i="5" s="1"/>
  <c r="K262" i="5" s="1"/>
  <c r="D127" i="5"/>
  <c r="J127" i="5" s="1"/>
  <c r="K127" i="5" s="1"/>
  <c r="D189" i="5"/>
  <c r="J189" i="5" s="1"/>
  <c r="K189" i="5" s="1"/>
  <c r="D134" i="5"/>
  <c r="J134" i="5" s="1"/>
  <c r="K134" i="5" s="1"/>
  <c r="D82" i="5"/>
  <c r="D128" i="5"/>
  <c r="J128" i="5" s="1"/>
  <c r="K128" i="5" s="1"/>
  <c r="D92" i="5"/>
  <c r="J92" i="5" s="1"/>
  <c r="K92" i="5" s="1"/>
  <c r="D72" i="5"/>
  <c r="D188" i="5"/>
  <c r="J188" i="5" s="1"/>
  <c r="K188" i="5" s="1"/>
  <c r="D238" i="5"/>
  <c r="J238" i="5" s="1"/>
  <c r="K238" i="5" s="1"/>
  <c r="D25" i="5"/>
  <c r="D162" i="5"/>
  <c r="J162" i="5" s="1"/>
  <c r="K162" i="5" s="1"/>
  <c r="D167" i="5"/>
  <c r="J167" i="5" s="1"/>
  <c r="K167" i="5" s="1"/>
  <c r="D180" i="5"/>
  <c r="J180" i="5" s="1"/>
  <c r="K180" i="5" s="1"/>
  <c r="D111" i="5"/>
  <c r="J111" i="5" s="1"/>
  <c r="K111" i="5" s="1"/>
  <c r="D218" i="5"/>
  <c r="J218" i="5" s="1"/>
  <c r="K218" i="5" s="1"/>
  <c r="D268" i="5"/>
  <c r="J268" i="5" s="1"/>
  <c r="K268" i="5" s="1"/>
  <c r="D203" i="5"/>
  <c r="J203" i="5" s="1"/>
  <c r="K203" i="5" s="1"/>
  <c r="D229" i="5"/>
  <c r="J229" i="5" s="1"/>
  <c r="K229" i="5" s="1"/>
  <c r="D235" i="5"/>
  <c r="J235" i="5" s="1"/>
  <c r="K235" i="5" s="1"/>
  <c r="D104" i="5"/>
  <c r="J104" i="5" s="1"/>
  <c r="K104" i="5" s="1"/>
  <c r="D212" i="5"/>
  <c r="J212" i="5" s="1"/>
  <c r="K212" i="5" s="1"/>
  <c r="D110" i="5"/>
  <c r="J110" i="5" s="1"/>
  <c r="K110" i="5" s="1"/>
  <c r="J176" i="5"/>
  <c r="K176" i="5" s="1"/>
  <c r="A3" i="8" l="1"/>
  <c r="I294" i="15"/>
  <c r="Q294" i="15"/>
  <c r="C295" i="15"/>
  <c r="E295" i="15"/>
  <c r="K295" i="15"/>
  <c r="M295" i="15"/>
  <c r="I299" i="15"/>
  <c r="C268" i="14"/>
  <c r="J268" i="14"/>
  <c r="A3" i="7" l="1"/>
  <c r="A3" i="6"/>
  <c r="M10" i="13"/>
  <c r="M16" i="13" s="1"/>
  <c r="K10" i="13"/>
  <c r="K16" i="13" s="1"/>
  <c r="G10" i="13"/>
  <c r="G16" i="13" s="1"/>
  <c r="E293" i="15"/>
  <c r="A3" i="2"/>
  <c r="A3" i="17"/>
  <c r="A3" i="13"/>
  <c r="Q9" i="2"/>
  <c r="L268" i="14"/>
  <c r="S250" i="5" l="1"/>
  <c r="U250" i="5" s="1"/>
  <c r="S251" i="5"/>
  <c r="U251" i="5" s="1"/>
  <c r="S252" i="5"/>
  <c r="U252" i="5" s="1"/>
  <c r="S253" i="5"/>
  <c r="U253" i="5" s="1"/>
  <c r="S254" i="5"/>
  <c r="U254" i="5" s="1"/>
  <c r="S255" i="5"/>
  <c r="U255" i="5" s="1"/>
  <c r="S256" i="5"/>
  <c r="U256" i="5" s="1"/>
  <c r="S257" i="5"/>
  <c r="U257" i="5" s="1"/>
  <c r="S258" i="5"/>
  <c r="U258" i="5" s="1"/>
  <c r="S259" i="5"/>
  <c r="U259" i="5" s="1"/>
  <c r="S260" i="5"/>
  <c r="U260" i="5" s="1"/>
  <c r="S261" i="5"/>
  <c r="U261" i="5" s="1"/>
  <c r="S262" i="5"/>
  <c r="U262" i="5" s="1"/>
  <c r="S263" i="5"/>
  <c r="U263" i="5" s="1"/>
  <c r="S264" i="5"/>
  <c r="U264" i="5" s="1"/>
  <c r="S265" i="5"/>
  <c r="U265" i="5" s="1"/>
  <c r="S266" i="5"/>
  <c r="U266" i="5" s="1"/>
  <c r="S267" i="5"/>
  <c r="U267" i="5" s="1"/>
  <c r="S268" i="5"/>
  <c r="U268" i="5" s="1"/>
  <c r="S269" i="5"/>
  <c r="U269" i="5" s="1"/>
  <c r="S270" i="5"/>
  <c r="U270" i="5" s="1"/>
  <c r="S271" i="5"/>
  <c r="U271" i="5" s="1"/>
  <c r="S272" i="5"/>
  <c r="U272" i="5" s="1"/>
  <c r="S273" i="5"/>
  <c r="U273" i="5" s="1"/>
  <c r="S274" i="5"/>
  <c r="U274" i="5" s="1"/>
  <c r="S275" i="5"/>
  <c r="U275" i="5" s="1"/>
  <c r="S276" i="5"/>
  <c r="U276" i="5" s="1"/>
  <c r="S277" i="5"/>
  <c r="U277" i="5" s="1"/>
  <c r="S278" i="5"/>
  <c r="U278" i="5" s="1"/>
  <c r="S279" i="5"/>
  <c r="U279" i="5" s="1"/>
  <c r="S280" i="5"/>
  <c r="U280" i="5" s="1"/>
  <c r="S281" i="5"/>
  <c r="U281" i="5" s="1"/>
  <c r="S282" i="5"/>
  <c r="U282" i="5" s="1"/>
  <c r="S283" i="5"/>
  <c r="U283" i="5" s="1"/>
  <c r="S284" i="5"/>
  <c r="U284" i="5" s="1"/>
  <c r="S285" i="5"/>
  <c r="U285" i="5" s="1"/>
  <c r="S286" i="5"/>
  <c r="U286" i="5" s="1"/>
  <c r="S287" i="5"/>
  <c r="U287" i="5" s="1"/>
  <c r="S288" i="5"/>
  <c r="U288" i="5" s="1"/>
  <c r="S289" i="5"/>
  <c r="U289" i="5" s="1"/>
  <c r="D297" i="5"/>
  <c r="L270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61" i="14"/>
  <c r="Q240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180" i="15"/>
  <c r="Q181" i="15"/>
  <c r="Q182" i="15"/>
  <c r="Q183" i="15"/>
  <c r="Q184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E270" i="14" l="1"/>
  <c r="G269" i="14"/>
  <c r="G270" i="14" s="1"/>
  <c r="E11" i="8" l="1"/>
  <c r="C11" i="8"/>
  <c r="I11" i="7"/>
  <c r="E9" i="11" s="1"/>
  <c r="E11" i="7"/>
  <c r="C11" i="6"/>
  <c r="I10" i="6"/>
  <c r="Q10" i="6"/>
  <c r="S84" i="5"/>
  <c r="U84" i="5" s="1"/>
  <c r="S102" i="5"/>
  <c r="U102" i="5" s="1"/>
  <c r="S138" i="5"/>
  <c r="U138" i="5" s="1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F23" i="5"/>
  <c r="J23" i="5" s="1"/>
  <c r="K23" i="5" s="1"/>
  <c r="F24" i="5"/>
  <c r="J24" i="5" s="1"/>
  <c r="K24" i="5" s="1"/>
  <c r="F25" i="5"/>
  <c r="J25" i="5" s="1"/>
  <c r="K25" i="5" s="1"/>
  <c r="F26" i="5"/>
  <c r="J26" i="5" s="1"/>
  <c r="K26" i="5" s="1"/>
  <c r="F27" i="5"/>
  <c r="J27" i="5" s="1"/>
  <c r="K27" i="5" s="1"/>
  <c r="F28" i="5"/>
  <c r="J28" i="5" s="1"/>
  <c r="K28" i="5" s="1"/>
  <c r="F29" i="5"/>
  <c r="J29" i="5" s="1"/>
  <c r="K29" i="5" s="1"/>
  <c r="F30" i="5"/>
  <c r="J30" i="5" s="1"/>
  <c r="K30" i="5" s="1"/>
  <c r="F31" i="5"/>
  <c r="J31" i="5" s="1"/>
  <c r="K31" i="5" s="1"/>
  <c r="F32" i="5"/>
  <c r="J32" i="5" s="1"/>
  <c r="K32" i="5" s="1"/>
  <c r="F33" i="5"/>
  <c r="J33" i="5" s="1"/>
  <c r="K33" i="5" s="1"/>
  <c r="F34" i="5"/>
  <c r="J34" i="5" s="1"/>
  <c r="K34" i="5" s="1"/>
  <c r="F35" i="5"/>
  <c r="J35" i="5" s="1"/>
  <c r="K35" i="5" s="1"/>
  <c r="F36" i="5"/>
  <c r="J36" i="5" s="1"/>
  <c r="K36" i="5" s="1"/>
  <c r="F37" i="5"/>
  <c r="J37" i="5" s="1"/>
  <c r="K37" i="5" s="1"/>
  <c r="F38" i="5"/>
  <c r="J38" i="5" s="1"/>
  <c r="K38" i="5" s="1"/>
  <c r="F39" i="5"/>
  <c r="J39" i="5" s="1"/>
  <c r="K39" i="5" s="1"/>
  <c r="F40" i="5"/>
  <c r="J40" i="5" s="1"/>
  <c r="K40" i="5" s="1"/>
  <c r="F41" i="5"/>
  <c r="J41" i="5" s="1"/>
  <c r="K41" i="5" s="1"/>
  <c r="F42" i="5"/>
  <c r="J42" i="5" s="1"/>
  <c r="K42" i="5" s="1"/>
  <c r="F43" i="5"/>
  <c r="J43" i="5" s="1"/>
  <c r="K43" i="5" s="1"/>
  <c r="F44" i="5"/>
  <c r="J44" i="5" s="1"/>
  <c r="K44" i="5" s="1"/>
  <c r="F45" i="5"/>
  <c r="J45" i="5" s="1"/>
  <c r="K45" i="5" s="1"/>
  <c r="F48" i="5"/>
  <c r="J48" i="5" s="1"/>
  <c r="K48" i="5" s="1"/>
  <c r="F49" i="5"/>
  <c r="J49" i="5" s="1"/>
  <c r="K49" i="5" s="1"/>
  <c r="F50" i="5"/>
  <c r="J50" i="5" s="1"/>
  <c r="K50" i="5" s="1"/>
  <c r="F51" i="5"/>
  <c r="J51" i="5" s="1"/>
  <c r="K51" i="5" s="1"/>
  <c r="F52" i="5"/>
  <c r="J52" i="5" s="1"/>
  <c r="K52" i="5" s="1"/>
  <c r="F53" i="5"/>
  <c r="J53" i="5" s="1"/>
  <c r="K53" i="5" s="1"/>
  <c r="F54" i="5"/>
  <c r="J54" i="5" s="1"/>
  <c r="K54" i="5" s="1"/>
  <c r="F55" i="5"/>
  <c r="J55" i="5" s="1"/>
  <c r="K55" i="5" s="1"/>
  <c r="F56" i="5"/>
  <c r="J56" i="5" s="1"/>
  <c r="K56" i="5" s="1"/>
  <c r="F59" i="5"/>
  <c r="J59" i="5" s="1"/>
  <c r="K59" i="5" s="1"/>
  <c r="F60" i="5"/>
  <c r="J60" i="5" s="1"/>
  <c r="K60" i="5" s="1"/>
  <c r="F61" i="5"/>
  <c r="J61" i="5" s="1"/>
  <c r="K61" i="5" s="1"/>
  <c r="F62" i="5"/>
  <c r="J62" i="5" s="1"/>
  <c r="K62" i="5" s="1"/>
  <c r="F63" i="5"/>
  <c r="J63" i="5" s="1"/>
  <c r="K63" i="5" s="1"/>
  <c r="F68" i="5"/>
  <c r="J68" i="5" s="1"/>
  <c r="K68" i="5" s="1"/>
  <c r="F69" i="5"/>
  <c r="J69" i="5" s="1"/>
  <c r="K69" i="5" s="1"/>
  <c r="F70" i="5"/>
  <c r="J70" i="5" s="1"/>
  <c r="K70" i="5" s="1"/>
  <c r="F71" i="5"/>
  <c r="J71" i="5" s="1"/>
  <c r="K71" i="5" s="1"/>
  <c r="F72" i="5"/>
  <c r="J72" i="5" s="1"/>
  <c r="K72" i="5" s="1"/>
  <c r="F73" i="5"/>
  <c r="J73" i="5" s="1"/>
  <c r="K73" i="5" s="1"/>
  <c r="F74" i="5"/>
  <c r="J74" i="5" s="1"/>
  <c r="K74" i="5" s="1"/>
  <c r="F75" i="5"/>
  <c r="J75" i="5" s="1"/>
  <c r="K75" i="5" s="1"/>
  <c r="F76" i="5"/>
  <c r="J76" i="5" s="1"/>
  <c r="K76" i="5" s="1"/>
  <c r="F77" i="5"/>
  <c r="J77" i="5" s="1"/>
  <c r="K77" i="5" s="1"/>
  <c r="F78" i="5"/>
  <c r="J78" i="5" s="1"/>
  <c r="K78" i="5" s="1"/>
  <c r="F79" i="5"/>
  <c r="J79" i="5" s="1"/>
  <c r="K79" i="5" s="1"/>
  <c r="F80" i="5"/>
  <c r="J80" i="5" s="1"/>
  <c r="K80" i="5" s="1"/>
  <c r="F81" i="5"/>
  <c r="J81" i="5" s="1"/>
  <c r="K81" i="5" s="1"/>
  <c r="F82" i="5"/>
  <c r="J82" i="5" s="1"/>
  <c r="K82" i="5" s="1"/>
  <c r="F83" i="5"/>
  <c r="J83" i="5" s="1"/>
  <c r="K83" i="5" s="1"/>
  <c r="F84" i="5"/>
  <c r="J84" i="5" s="1"/>
  <c r="K84" i="5" s="1"/>
  <c r="F85" i="5"/>
  <c r="J85" i="5" s="1"/>
  <c r="K85" i="5" s="1"/>
  <c r="F88" i="5"/>
  <c r="J88" i="5" s="1"/>
  <c r="K88" i="5" s="1"/>
  <c r="F89" i="5"/>
  <c r="J89" i="5" s="1"/>
  <c r="K89" i="5" s="1"/>
  <c r="P7" i="14"/>
  <c r="I7" i="14"/>
  <c r="Q8" i="15"/>
  <c r="Q285" i="15" s="1"/>
  <c r="I8" i="15"/>
  <c r="I285" i="15" s="1"/>
  <c r="Q8" i="13"/>
  <c r="Q9" i="13"/>
  <c r="Q7" i="13"/>
  <c r="O10" i="13"/>
  <c r="I10" i="13"/>
  <c r="G10" i="7" l="1"/>
  <c r="G8" i="7"/>
  <c r="K8" i="7"/>
  <c r="P264" i="14"/>
  <c r="K10" i="7"/>
  <c r="K9" i="7"/>
  <c r="K11" i="7" s="1"/>
  <c r="G9" i="7"/>
  <c r="G11" i="7" s="1"/>
  <c r="I264" i="14"/>
  <c r="Q300" i="5"/>
  <c r="Q301" i="5" s="1"/>
  <c r="O294" i="15"/>
  <c r="O295" i="15" s="1"/>
  <c r="Q295" i="15"/>
  <c r="Q10" i="13"/>
  <c r="Q16" i="13" s="1"/>
  <c r="S76" i="5"/>
  <c r="U76" i="5" s="1"/>
  <c r="S49" i="5"/>
  <c r="U49" i="5" s="1"/>
  <c r="S58" i="5"/>
  <c r="U58" i="5" s="1"/>
  <c r="S63" i="5"/>
  <c r="U63" i="5" s="1"/>
  <c r="S69" i="5"/>
  <c r="U69" i="5" s="1"/>
  <c r="F65" i="5"/>
  <c r="J65" i="5" s="1"/>
  <c r="K65" i="5" s="1"/>
  <c r="F64" i="5"/>
  <c r="J64" i="5" s="1"/>
  <c r="K64" i="5" s="1"/>
  <c r="I270" i="14" l="1"/>
  <c r="H300" i="5"/>
  <c r="H301" i="5" s="1"/>
  <c r="I295" i="15"/>
  <c r="G294" i="15"/>
  <c r="G295" i="15" s="1"/>
  <c r="P270" i="14"/>
  <c r="N269" i="14"/>
  <c r="N270" i="14" s="1"/>
  <c r="F300" i="5"/>
  <c r="O300" i="5"/>
  <c r="O301" i="5" s="1"/>
  <c r="S176" i="5"/>
  <c r="U176" i="5" s="1"/>
  <c r="S212" i="5"/>
  <c r="U212" i="5" s="1"/>
  <c r="S53" i="5"/>
  <c r="U53" i="5" s="1"/>
  <c r="S246" i="5"/>
  <c r="U246" i="5" s="1"/>
  <c r="S225" i="5"/>
  <c r="U225" i="5" s="1"/>
  <c r="S177" i="5"/>
  <c r="U177" i="5" s="1"/>
  <c r="S245" i="5"/>
  <c r="U245" i="5" s="1"/>
  <c r="S233" i="5"/>
  <c r="U233" i="5" s="1"/>
  <c r="S175" i="5"/>
  <c r="U175" i="5" s="1"/>
  <c r="S224" i="5"/>
  <c r="U224" i="5" s="1"/>
  <c r="S214" i="5"/>
  <c r="U214" i="5" s="1"/>
  <c r="S195" i="5"/>
  <c r="U195" i="5" s="1"/>
  <c r="S244" i="5"/>
  <c r="U244" i="5" s="1"/>
  <c r="S207" i="5"/>
  <c r="U207" i="5" s="1"/>
  <c r="S234" i="5"/>
  <c r="U234" i="5" s="1"/>
  <c r="S208" i="5"/>
  <c r="U208" i="5" s="1"/>
  <c r="S98" i="5"/>
  <c r="U98" i="5" s="1"/>
  <c r="S90" i="5"/>
  <c r="U90" i="5" s="1"/>
  <c r="S75" i="5"/>
  <c r="U75" i="5" s="1"/>
  <c r="S232" i="5"/>
  <c r="U232" i="5" s="1"/>
  <c r="S221" i="5"/>
  <c r="U221" i="5" s="1"/>
  <c r="S243" i="5"/>
  <c r="U243" i="5" s="1"/>
  <c r="S231" i="5"/>
  <c r="U231" i="5" s="1"/>
  <c r="S220" i="5"/>
  <c r="U220" i="5" s="1"/>
  <c r="S205" i="5"/>
  <c r="U205" i="5" s="1"/>
  <c r="S189" i="5"/>
  <c r="U189" i="5" s="1"/>
  <c r="S56" i="5"/>
  <c r="U56" i="5" s="1"/>
  <c r="S161" i="5"/>
  <c r="U161" i="5" s="1"/>
  <c r="S153" i="5"/>
  <c r="U153" i="5" s="1"/>
  <c r="S145" i="5"/>
  <c r="U145" i="5" s="1"/>
  <c r="S67" i="5"/>
  <c r="U67" i="5" s="1"/>
  <c r="S242" i="5"/>
  <c r="U242" i="5" s="1"/>
  <c r="S204" i="5"/>
  <c r="U204" i="5" s="1"/>
  <c r="S210" i="5"/>
  <c r="U210" i="5" s="1"/>
  <c r="S66" i="5"/>
  <c r="U66" i="5" s="1"/>
  <c r="S74" i="5"/>
  <c r="U74" i="5" s="1"/>
  <c r="S194" i="5"/>
  <c r="U194" i="5" s="1"/>
  <c r="S65" i="5"/>
  <c r="U65" i="5" s="1"/>
  <c r="S89" i="5"/>
  <c r="U89" i="5" s="1"/>
  <c r="S154" i="5"/>
  <c r="U154" i="5" s="1"/>
  <c r="S146" i="5"/>
  <c r="U146" i="5" s="1"/>
  <c r="S80" i="5"/>
  <c r="U80" i="5" s="1"/>
  <c r="S186" i="5"/>
  <c r="U186" i="5" s="1"/>
  <c r="S79" i="5"/>
  <c r="U79" i="5" s="1"/>
  <c r="S132" i="5"/>
  <c r="U132" i="5" s="1"/>
  <c r="S124" i="5"/>
  <c r="U124" i="5" s="1"/>
  <c r="S116" i="5"/>
  <c r="U116" i="5" s="1"/>
  <c r="S108" i="5"/>
  <c r="U108" i="5" s="1"/>
  <c r="S215" i="5"/>
  <c r="U215" i="5" s="1"/>
  <c r="S167" i="5"/>
  <c r="U167" i="5" s="1"/>
  <c r="S61" i="5"/>
  <c r="U61" i="5" s="1"/>
  <c r="S77" i="5"/>
  <c r="U77" i="5" s="1"/>
  <c r="S93" i="5"/>
  <c r="U93" i="5" s="1"/>
  <c r="S130" i="5"/>
  <c r="U130" i="5" s="1"/>
  <c r="S122" i="5"/>
  <c r="U122" i="5" s="1"/>
  <c r="S106" i="5"/>
  <c r="U106" i="5" s="1"/>
  <c r="S158" i="5"/>
  <c r="U158" i="5" s="1"/>
  <c r="S150" i="5"/>
  <c r="U150" i="5" s="1"/>
  <c r="S142" i="5"/>
  <c r="U142" i="5" s="1"/>
  <c r="S166" i="5"/>
  <c r="U166" i="5" s="1"/>
  <c r="S235" i="5"/>
  <c r="U235" i="5" s="1"/>
  <c r="S226" i="5"/>
  <c r="U226" i="5" s="1"/>
  <c r="S200" i="5"/>
  <c r="U200" i="5" s="1"/>
  <c r="S68" i="5"/>
  <c r="U68" i="5" s="1"/>
  <c r="S60" i="5"/>
  <c r="U60" i="5" s="1"/>
  <c r="S52" i="5"/>
  <c r="U52" i="5" s="1"/>
  <c r="S100" i="5"/>
  <c r="U100" i="5" s="1"/>
  <c r="S92" i="5"/>
  <c r="U92" i="5" s="1"/>
  <c r="S121" i="5"/>
  <c r="U121" i="5" s="1"/>
  <c r="S113" i="5"/>
  <c r="U113" i="5" s="1"/>
  <c r="S157" i="5"/>
  <c r="U157" i="5" s="1"/>
  <c r="S149" i="5"/>
  <c r="U149" i="5" s="1"/>
  <c r="S141" i="5"/>
  <c r="U141" i="5" s="1"/>
  <c r="S197" i="5"/>
  <c r="U197" i="5" s="1"/>
  <c r="S59" i="5"/>
  <c r="U59" i="5" s="1"/>
  <c r="S83" i="5"/>
  <c r="U83" i="5" s="1"/>
  <c r="S91" i="5"/>
  <c r="U91" i="5" s="1"/>
  <c r="S120" i="5"/>
  <c r="U120" i="5" s="1"/>
  <c r="S112" i="5"/>
  <c r="U112" i="5" s="1"/>
  <c r="S104" i="5"/>
  <c r="U104" i="5" s="1"/>
  <c r="S172" i="5"/>
  <c r="U172" i="5" s="1"/>
  <c r="S164" i="5"/>
  <c r="U164" i="5" s="1"/>
  <c r="S148" i="5"/>
  <c r="U148" i="5" s="1"/>
  <c r="S140" i="5"/>
  <c r="U140" i="5" s="1"/>
  <c r="S50" i="5"/>
  <c r="U50" i="5" s="1"/>
  <c r="S135" i="5"/>
  <c r="U135" i="5" s="1"/>
  <c r="S127" i="5"/>
  <c r="U127" i="5" s="1"/>
  <c r="S119" i="5"/>
  <c r="U119" i="5" s="1"/>
  <c r="S171" i="5"/>
  <c r="U171" i="5" s="1"/>
  <c r="S163" i="5"/>
  <c r="U163" i="5" s="1"/>
  <c r="S155" i="5"/>
  <c r="U155" i="5" s="1"/>
  <c r="S147" i="5"/>
  <c r="U147" i="5" s="1"/>
  <c r="S134" i="5"/>
  <c r="U134" i="5" s="1"/>
  <c r="S72" i="5"/>
  <c r="U72" i="5" s="1"/>
  <c r="S96" i="5"/>
  <c r="U96" i="5" s="1"/>
  <c r="S88" i="5"/>
  <c r="U88" i="5" s="1"/>
  <c r="S229" i="5"/>
  <c r="U229" i="5" s="1"/>
  <c r="S218" i="5"/>
  <c r="U218" i="5" s="1"/>
  <c r="S71" i="5"/>
  <c r="U71" i="5" s="1"/>
  <c r="S95" i="5"/>
  <c r="U95" i="5" s="1"/>
  <c r="S168" i="5"/>
  <c r="U168" i="5" s="1"/>
  <c r="S160" i="5"/>
  <c r="U160" i="5" s="1"/>
  <c r="S152" i="5"/>
  <c r="U152" i="5" s="1"/>
  <c r="S144" i="5"/>
  <c r="U144" i="5" s="1"/>
  <c r="S174" i="5"/>
  <c r="U174" i="5" s="1"/>
  <c r="S62" i="5"/>
  <c r="U62" i="5" s="1"/>
  <c r="S54" i="5"/>
  <c r="U54" i="5" s="1"/>
  <c r="S78" i="5"/>
  <c r="U78" i="5" s="1"/>
  <c r="S85" i="5"/>
  <c r="U85" i="5" s="1"/>
  <c r="S94" i="5"/>
  <c r="U94" i="5" s="1"/>
  <c r="S86" i="5"/>
  <c r="U86" i="5" s="1"/>
  <c r="S115" i="5"/>
  <c r="U115" i="5" s="1"/>
  <c r="S107" i="5"/>
  <c r="U107" i="5" s="1"/>
  <c r="S159" i="5"/>
  <c r="U159" i="5" s="1"/>
  <c r="S236" i="5"/>
  <c r="U236" i="5" s="1"/>
  <c r="S227" i="5"/>
  <c r="U227" i="5" s="1"/>
  <c r="S202" i="5"/>
  <c r="U202" i="5" s="1"/>
  <c r="S178" i="5"/>
  <c r="U178" i="5" s="1"/>
  <c r="S240" i="5"/>
  <c r="U240" i="5" s="1"/>
  <c r="S228" i="5"/>
  <c r="U228" i="5" s="1"/>
  <c r="S203" i="5"/>
  <c r="U203" i="5" s="1"/>
  <c r="S181" i="5"/>
  <c r="U181" i="5" s="1"/>
  <c r="S249" i="5"/>
  <c r="U249" i="5" s="1"/>
  <c r="S248" i="5" l="1"/>
  <c r="U248" i="5" s="1"/>
  <c r="M28" i="5" l="1"/>
  <c r="M25" i="5"/>
  <c r="S211" i="5"/>
  <c r="U211" i="5" s="1"/>
  <c r="S192" i="5"/>
  <c r="U192" i="5" s="1"/>
  <c r="S156" i="5"/>
  <c r="U156" i="5" s="1"/>
  <c r="S87" i="5"/>
  <c r="U87" i="5" s="1"/>
  <c r="S51" i="5"/>
  <c r="U51" i="5" s="1"/>
  <c r="S110" i="5"/>
  <c r="U110" i="5" s="1"/>
  <c r="S222" i="5"/>
  <c r="U222" i="5" s="1"/>
  <c r="S173" i="5"/>
  <c r="U173" i="5" s="1"/>
  <c r="S125" i="5"/>
  <c r="U125" i="5" s="1"/>
  <c r="S105" i="5"/>
  <c r="U105" i="5" s="1"/>
  <c r="S247" i="5"/>
  <c r="U247" i="5" s="1"/>
  <c r="S219" i="5"/>
  <c r="U219" i="5" s="1"/>
  <c r="S187" i="5"/>
  <c r="U187" i="5" s="1"/>
  <c r="S170" i="5"/>
  <c r="U170" i="5" s="1"/>
  <c r="S137" i="5"/>
  <c r="U137" i="5" s="1"/>
  <c r="S123" i="5"/>
  <c r="U123" i="5" s="1"/>
  <c r="S103" i="5"/>
  <c r="U103" i="5" s="1"/>
  <c r="S70" i="5"/>
  <c r="U70" i="5" s="1"/>
  <c r="S241" i="5"/>
  <c r="U241" i="5" s="1"/>
  <c r="S217" i="5"/>
  <c r="U217" i="5" s="1"/>
  <c r="S198" i="5"/>
  <c r="U198" i="5" s="1"/>
  <c r="S185" i="5"/>
  <c r="U185" i="5" s="1"/>
  <c r="S169" i="5"/>
  <c r="U169" i="5" s="1"/>
  <c r="S136" i="5"/>
  <c r="U136" i="5" s="1"/>
  <c r="S118" i="5"/>
  <c r="U118" i="5" s="1"/>
  <c r="S101" i="5"/>
  <c r="U101" i="5" s="1"/>
  <c r="S64" i="5"/>
  <c r="U64" i="5" s="1"/>
  <c r="S182" i="5"/>
  <c r="U182" i="5" s="1"/>
  <c r="S129" i="5"/>
  <c r="U129" i="5" s="1"/>
  <c r="S111" i="5"/>
  <c r="U111" i="5" s="1"/>
  <c r="S209" i="5"/>
  <c r="U209" i="5" s="1"/>
  <c r="S180" i="5"/>
  <c r="U180" i="5" s="1"/>
  <c r="S128" i="5"/>
  <c r="U128" i="5" s="1"/>
  <c r="S223" i="5"/>
  <c r="U223" i="5" s="1"/>
  <c r="S190" i="5"/>
  <c r="U190" i="5" s="1"/>
  <c r="S143" i="5"/>
  <c r="U143" i="5" s="1"/>
  <c r="S81" i="5"/>
  <c r="U81" i="5" s="1"/>
  <c r="S188" i="5"/>
  <c r="U188" i="5" s="1"/>
  <c r="S199" i="5"/>
  <c r="U199" i="5" s="1"/>
  <c r="S239" i="5"/>
  <c r="U239" i="5" s="1"/>
  <c r="S216" i="5"/>
  <c r="U216" i="5" s="1"/>
  <c r="S196" i="5"/>
  <c r="U196" i="5" s="1"/>
  <c r="S184" i="5"/>
  <c r="U184" i="5" s="1"/>
  <c r="S165" i="5"/>
  <c r="U165" i="5" s="1"/>
  <c r="S133" i="5"/>
  <c r="U133" i="5" s="1"/>
  <c r="S117" i="5"/>
  <c r="U117" i="5" s="1"/>
  <c r="S99" i="5"/>
  <c r="U99" i="5" s="1"/>
  <c r="S57" i="5"/>
  <c r="U57" i="5" s="1"/>
  <c r="S237" i="5"/>
  <c r="U237" i="5" s="1"/>
  <c r="S230" i="5"/>
  <c r="U230" i="5" s="1"/>
  <c r="S191" i="5"/>
  <c r="U191" i="5" s="1"/>
  <c r="S151" i="5"/>
  <c r="U151" i="5" s="1"/>
  <c r="S82" i="5"/>
  <c r="U82" i="5" s="1"/>
  <c r="S206" i="5"/>
  <c r="U206" i="5" s="1"/>
  <c r="S179" i="5"/>
  <c r="U179" i="5" s="1"/>
  <c r="S126" i="5"/>
  <c r="U126" i="5" s="1"/>
  <c r="S109" i="5"/>
  <c r="U109" i="5" s="1"/>
  <c r="S201" i="5"/>
  <c r="U201" i="5" s="1"/>
  <c r="S139" i="5"/>
  <c r="U139" i="5" s="1"/>
  <c r="S73" i="5"/>
  <c r="U73" i="5" s="1"/>
  <c r="S238" i="5"/>
  <c r="U238" i="5" s="1"/>
  <c r="S213" i="5"/>
  <c r="U213" i="5" s="1"/>
  <c r="S193" i="5"/>
  <c r="U193" i="5" s="1"/>
  <c r="S183" i="5"/>
  <c r="U183" i="5" s="1"/>
  <c r="S162" i="5"/>
  <c r="U162" i="5" s="1"/>
  <c r="S131" i="5"/>
  <c r="U131" i="5" s="1"/>
  <c r="S114" i="5"/>
  <c r="U114" i="5" s="1"/>
  <c r="S97" i="5"/>
  <c r="U97" i="5" s="1"/>
  <c r="S55" i="5"/>
  <c r="U55" i="5" s="1"/>
  <c r="M297" i="5" l="1"/>
  <c r="M300" i="5"/>
  <c r="S26" i="5"/>
  <c r="U26" i="5" s="1"/>
  <c r="S27" i="5"/>
  <c r="U27" i="5" s="1"/>
  <c r="S28" i="5"/>
  <c r="U28" i="5" s="1"/>
  <c r="S29" i="5"/>
  <c r="U29" i="5" s="1"/>
  <c r="S30" i="5"/>
  <c r="U30" i="5" s="1"/>
  <c r="S31" i="5"/>
  <c r="U31" i="5" s="1"/>
  <c r="S32" i="5"/>
  <c r="U32" i="5" s="1"/>
  <c r="S33" i="5"/>
  <c r="U33" i="5" s="1"/>
  <c r="S34" i="5"/>
  <c r="U34" i="5" s="1"/>
  <c r="S35" i="5"/>
  <c r="U35" i="5" s="1"/>
  <c r="S36" i="5"/>
  <c r="U36" i="5" s="1"/>
  <c r="S37" i="5"/>
  <c r="U37" i="5" s="1"/>
  <c r="S38" i="5"/>
  <c r="U38" i="5" s="1"/>
  <c r="S39" i="5"/>
  <c r="U39" i="5" s="1"/>
  <c r="S40" i="5"/>
  <c r="U40" i="5" s="1"/>
  <c r="S41" i="5"/>
  <c r="U41" i="5" s="1"/>
  <c r="S42" i="5"/>
  <c r="U42" i="5" s="1"/>
  <c r="S43" i="5"/>
  <c r="U43" i="5" s="1"/>
  <c r="S44" i="5"/>
  <c r="U44" i="5" s="1"/>
  <c r="S45" i="5"/>
  <c r="U45" i="5" s="1"/>
  <c r="S46" i="5"/>
  <c r="U46" i="5" s="1"/>
  <c r="S47" i="5"/>
  <c r="U47" i="5" s="1"/>
  <c r="S48" i="5"/>
  <c r="U48" i="5" s="1"/>
  <c r="M299" i="5" l="1"/>
  <c r="M301" i="5"/>
  <c r="S300" i="5"/>
  <c r="F12" i="5"/>
  <c r="J12" i="5" s="1"/>
  <c r="K12" i="5" s="1"/>
  <c r="F13" i="5"/>
  <c r="J13" i="5" s="1"/>
  <c r="K13" i="5" s="1"/>
  <c r="F14" i="5"/>
  <c r="J14" i="5" s="1"/>
  <c r="K14" i="5" s="1"/>
  <c r="F15" i="5"/>
  <c r="J15" i="5" s="1"/>
  <c r="K15" i="5" s="1"/>
  <c r="F16" i="5"/>
  <c r="J16" i="5" s="1"/>
  <c r="K16" i="5" s="1"/>
  <c r="F17" i="5"/>
  <c r="J17" i="5" s="1"/>
  <c r="K17" i="5" s="1"/>
  <c r="F18" i="5"/>
  <c r="J18" i="5" s="1"/>
  <c r="K18" i="5" s="1"/>
  <c r="F19" i="5"/>
  <c r="J19" i="5" s="1"/>
  <c r="K19" i="5" s="1"/>
  <c r="F20" i="5"/>
  <c r="J20" i="5" s="1"/>
  <c r="K20" i="5" s="1"/>
  <c r="F11" i="5" l="1"/>
  <c r="J11" i="5" s="1"/>
  <c r="K11" i="5" l="1"/>
  <c r="K297" i="5" s="1"/>
  <c r="J297" i="5"/>
  <c r="F297" i="5"/>
  <c r="S12" i="5"/>
  <c r="U12" i="5" s="1"/>
  <c r="S13" i="5"/>
  <c r="U13" i="5" s="1"/>
  <c r="S14" i="5"/>
  <c r="U14" i="5" s="1"/>
  <c r="S15" i="5"/>
  <c r="U15" i="5" s="1"/>
  <c r="S16" i="5"/>
  <c r="U16" i="5" s="1"/>
  <c r="S17" i="5"/>
  <c r="U17" i="5" s="1"/>
  <c r="S18" i="5"/>
  <c r="U18" i="5" s="1"/>
  <c r="S19" i="5"/>
  <c r="U19" i="5" s="1"/>
  <c r="S20" i="5"/>
  <c r="U20" i="5" s="1"/>
  <c r="S21" i="5"/>
  <c r="U21" i="5" s="1"/>
  <c r="S22" i="5"/>
  <c r="U22" i="5" s="1"/>
  <c r="S23" i="5"/>
  <c r="U23" i="5" s="1"/>
  <c r="S24" i="5"/>
  <c r="U24" i="5" s="1"/>
  <c r="S25" i="5"/>
  <c r="U25" i="5" s="1"/>
  <c r="F301" i="5" l="1"/>
  <c r="S11" i="5" l="1"/>
  <c r="U11" i="5" l="1"/>
  <c r="U297" i="5" s="1"/>
  <c r="S297" i="5"/>
  <c r="I10" i="11"/>
  <c r="I9" i="11"/>
  <c r="E7" i="11" l="1"/>
  <c r="E11" i="11" s="1"/>
  <c r="S301" i="5"/>
  <c r="T110" i="18" l="1"/>
  <c r="N110" i="18" l="1"/>
  <c r="B3" i="5"/>
  <c r="P111" i="18"/>
  <c r="B3" i="18"/>
  <c r="L111" i="18" l="1"/>
  <c r="J111" i="18"/>
  <c r="Q11" i="2" l="1"/>
  <c r="Q10" i="2"/>
  <c r="S11" i="2" l="1"/>
  <c r="S10" i="2"/>
  <c r="S12" i="2" s="1"/>
  <c r="A3" i="14" l="1"/>
  <c r="A3" i="15"/>
  <c r="Q11" i="6" l="1"/>
  <c r="I8" i="11" s="1"/>
  <c r="O11" i="6"/>
  <c r="I7" i="11" l="1"/>
  <c r="I11" i="11" s="1"/>
  <c r="G7" i="11"/>
  <c r="M11" i="6"/>
  <c r="G10" i="11" l="1"/>
  <c r="G8" i="11"/>
  <c r="G9" i="11"/>
  <c r="XEH285" i="15"/>
  <c r="G11" i="11" l="1"/>
  <c r="AG9" i="17"/>
  <c r="AE10" i="17" l="1"/>
  <c r="AC10" i="17"/>
  <c r="W10" i="17"/>
  <c r="T10" i="17"/>
  <c r="O10" i="17"/>
  <c r="Q10" i="17"/>
  <c r="E11" i="6" l="1"/>
  <c r="G11" i="6"/>
  <c r="AG10" i="17" l="1"/>
  <c r="I11" i="6" l="1"/>
  <c r="P10" i="13" l="1"/>
  <c r="D11" i="6" l="1"/>
  <c r="F11" i="6"/>
  <c r="H11" i="6"/>
  <c r="J11" i="6"/>
  <c r="A3" i="11" l="1"/>
  <c r="T111" i="18" l="1"/>
  <c r="R111" i="18" l="1"/>
  <c r="XDI198" i="5" l="1"/>
  <c r="D300" i="5" l="1"/>
  <c r="N111" i="18"/>
  <c r="D301" i="5" l="1"/>
  <c r="J300" i="5"/>
  <c r="J301" i="5" s="1"/>
  <c r="J2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28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<sst xmlns="http://schemas.openxmlformats.org/spreadsheetml/2006/main" count="1767" uniqueCount="682">
  <si>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</si>
  <si>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</si>
  <si>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</si>
  <si>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</si>
  <si>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</si>
  <si>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</si>
  <si>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</si>
  <si>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</si>
  <si>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</si>
  <si>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</si>
  <si>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</si>
  <si>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</si>
  <si>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</si>
  <si>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</si>
  <si>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</si>
  <si>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</si>
  <si>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</si>
  <si>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</si>
  <si>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</si>
  <si>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</si>
  <si>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</si>
  <si>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</si>
  <si>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</si>
  <si>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</si>
  <si>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</si>
  <si>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</si>
  <si>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</si>
  <si>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</si>
  <si>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</si>
  <si>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</si>
  <si>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</si>
  <si>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</si>
  <si>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</si>
  <si>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</si>
  <si>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</si>
  <si>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</si>
  <si>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</si>
  <si>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</si>
  <si>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</si>
  <si>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</si>
  <si>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</si>
  <si>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</si>
  <si>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</si>
  <si>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</si>
  <si>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</si>
  <si>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</si>
  <si>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</si>
  <si>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</si>
  <si>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</si>
  <si>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</si>
  <si>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</si>
  <si>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</si>
  <si>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</si>
  <si>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</si>
  <si>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</si>
  <si>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</si>
  <si>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</si>
  <si>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</si>
  <si>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</si>
  <si>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د- سود اوراق بهادار با درآمد ثابت و سپرده بانکی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</si>
  <si>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</si>
  <si>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</si>
  <si>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</si>
  <si>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</si>
  <si>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</si>
  <si>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</si>
  <si>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</si>
  <si>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</si>
  <si>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</si>
  <si>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</si>
  <si>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</si>
  <si>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</si>
  <si>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</si>
  <si>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</si>
  <si>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</si>
  <si>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</si>
  <si>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</si>
  <si>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</si>
  <si>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نرخ سود علیالحساب</t>
  </si>
  <si>
    <t>درآمدها</t>
  </si>
  <si>
    <t>کوتاه مدت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</si>
  <si>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</si>
  <si>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</si>
  <si>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</si>
  <si>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</si>
  <si>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ج- سود(زیان) حاصل از فروش سهام</t>
  </si>
  <si>
    <t>ب- درآمد ناشی از تغییر قیمت سهام</t>
  </si>
  <si>
    <t>صندوق سرمایه گذاری  قابل معامله شاخصی کیان</t>
  </si>
  <si>
    <t>پالایش نفت اصفهان (شپنا)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</si>
  <si>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</si>
  <si>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</si>
  <si>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</si>
  <si>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</si>
  <si>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</si>
  <si>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</si>
  <si>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</si>
  <si>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</si>
  <si>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</si>
  <si>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</si>
  <si>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فولاد سپید فراب کویر (کویر)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</si>
  <si>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</si>
  <si>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</si>
  <si>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</si>
  <si>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</si>
  <si>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</si>
  <si>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</si>
  <si>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</si>
  <si>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</si>
  <si>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</si>
  <si>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</si>
  <si>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</si>
  <si>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پارس سرام (کسرام)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</si>
  <si>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</si>
  <si>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</si>
  <si>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</si>
  <si>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</si>
  <si>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نفت و گاز تامین (تاپیکو)</t>
  </si>
  <si>
    <t>سرمایه گذاری و توسعه صنایع سیمان (سیدکو)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</si>
  <si>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</si>
  <si>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</si>
  <si>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</si>
  <si>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</si>
  <si>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</si>
  <si>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دارو امین (دامین)</t>
  </si>
  <si>
    <t>باما (کاما)</t>
  </si>
  <si>
    <t>چادرملو (کچاد)</t>
  </si>
  <si>
    <t>ماشین سازی اراک (فاراک)</t>
  </si>
  <si>
    <t>خاک چینی ایران (کخاک)</t>
  </si>
  <si>
    <t>واسپاری ملت (ولملت)</t>
  </si>
  <si>
    <t>سر. ملی (ونیکی)</t>
  </si>
  <si>
    <t>درخشان تهران (پدرخش)</t>
  </si>
  <si>
    <t>مارگارین (غمارگ)</t>
  </si>
  <si>
    <t>فولادخراسان (فخاس)</t>
  </si>
  <si>
    <t>همکاران سیستم (سیستم)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</si>
  <si>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</si>
  <si>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</si>
  <si>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</si>
  <si>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</si>
  <si>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</si>
  <si>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</si>
  <si>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</si>
  <si>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</si>
  <si>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</si>
  <si>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</si>
  <si>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</si>
  <si>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نوش مازندران (غنوش)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</si>
  <si>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</si>
  <si>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</si>
  <si>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</si>
  <si>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</si>
  <si>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</si>
  <si>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</si>
  <si>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</si>
  <si>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</si>
  <si>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</si>
  <si>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</si>
  <si>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فروشگاه های افق کوروش (افق)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</si>
  <si>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</si>
  <si>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</si>
  <si>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</si>
  <si>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</si>
  <si>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</si>
  <si>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صنایع ریخته گری ایران (خریخت)</t>
  </si>
  <si>
    <t>گل گهر (کگل)</t>
  </si>
  <si>
    <t>موتورسازان تراکتور (خموتور)</t>
  </si>
  <si>
    <t>آبسال (لابسا)</t>
  </si>
  <si>
    <t>لیزینگ رایان سایپا (ولساپا)</t>
  </si>
  <si>
    <t>مهندسی حمل و نقل پتروشیمی (حپترو)</t>
  </si>
  <si>
    <t>دارو جابرابن حیان (دجابر)</t>
  </si>
  <si>
    <t>مهرام (غمهرا)</t>
  </si>
  <si>
    <t>کشت و صنعت چین چین (غچین)</t>
  </si>
  <si>
    <t>دارو عبیدی (دعبید)</t>
  </si>
  <si>
    <t>رینگ سازی مشهد (خرینگ)</t>
  </si>
  <si>
    <t>پرداخت الکترونیک سامان کیش (سپ)</t>
  </si>
  <si>
    <t>کالسیمین (فاسمین)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</si>
  <si>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</si>
  <si>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</si>
  <si>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</si>
  <si>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</si>
  <si>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</si>
  <si>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</si>
  <si>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</si>
  <si>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</si>
  <si>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</si>
  <si>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</si>
  <si>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</si>
  <si>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</si>
  <si>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</si>
  <si>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</si>
  <si>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</si>
  <si>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</si>
  <si>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</si>
  <si>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لاستیک سهند (پسهند)</t>
  </si>
  <si>
    <t>سر. توسعه ملی (وتوسم)</t>
  </si>
  <si>
    <t>ملی صنایع مس ایران (فملی)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</si>
  <si>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</si>
  <si>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</si>
  <si>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</si>
  <si>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</si>
  <si>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</si>
  <si>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</si>
  <si>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</si>
  <si>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</si>
  <si>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</si>
  <si>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</si>
  <si>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</si>
  <si>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</si>
  <si>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</si>
  <si>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</si>
  <si>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</si>
  <si>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</si>
  <si>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پلاسکوکار سایپا (پلاسک)</t>
  </si>
  <si>
    <t>توسعه و عمران امید (ثامید)</t>
  </si>
  <si>
    <t>قند لرستان (قلرست)</t>
  </si>
  <si>
    <t>فرآورده نسوز پارس (کفپارس)</t>
  </si>
  <si>
    <t xml:space="preserve">کوتاه مدت خاورمیانه </t>
  </si>
  <si>
    <t>1005-10-810-707074271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</si>
  <si>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</si>
  <si>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</si>
  <si>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</si>
  <si>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</si>
  <si>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</si>
  <si>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</si>
  <si>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</si>
  <si>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</si>
  <si>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</si>
  <si>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</si>
  <si>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</si>
  <si>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</si>
  <si>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</si>
  <si>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</si>
  <si>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</si>
  <si>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</si>
  <si>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پارس خزر (لخزر)</t>
  </si>
  <si>
    <t>سر. نفت و گاز تامین (حق تقدم) (تاپیکوح)</t>
  </si>
  <si>
    <t>ندارد</t>
  </si>
  <si>
    <t>ریخته گری تراکتور (ختراک)</t>
  </si>
  <si>
    <t>حمل و نقل توکا (حتوکا)</t>
  </si>
  <si>
    <t>کوتاه مدت سامان</t>
  </si>
  <si>
    <t>864-810-4013857-1</t>
  </si>
  <si>
    <t>کوتاه مدت ملی</t>
  </si>
  <si>
    <t>0228580460005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</si>
  <si>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</si>
  <si>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</si>
  <si>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</si>
  <si>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</si>
  <si>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</si>
  <si>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</si>
  <si>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</si>
  <si>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</si>
  <si>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</si>
  <si>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</si>
  <si>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</si>
  <si>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</si>
  <si>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</si>
  <si>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</si>
  <si>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</si>
  <si>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</si>
  <si>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</si>
  <si>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</si>
  <si>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</si>
  <si>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</si>
  <si>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</si>
  <si>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</si>
  <si>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ایران یاسا (پاسا)</t>
  </si>
  <si>
    <t>زر ماکارون (غزر)</t>
  </si>
  <si>
    <t>سیمان آبیک (سآبیک)</t>
  </si>
  <si>
    <t>پتروشیمی فن آوران (شفن)</t>
  </si>
  <si>
    <t>حمل و نقل توکا (حق تقدم) (حتوکاح)</t>
  </si>
  <si>
    <t>انتقال داده های آسیاتک (اسیاتک)</t>
  </si>
  <si>
    <t>بین المللی توسعه صنایع و معادن غدیر (وکغدیر)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</si>
  <si>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</si>
  <si>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</si>
  <si>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</si>
  <si>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</si>
  <si>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</si>
  <si>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</si>
  <si>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سر. صدر تامین (حق تقدم) (تاصیکوح)</t>
  </si>
  <si>
    <t>فولاد آلیاژی ایران (فولاژ)</t>
  </si>
  <si>
    <t>کربن ایران (شکربن)</t>
  </si>
  <si>
    <t>پارس فولاد سبزوار (فسبزوار)</t>
  </si>
  <si>
    <t>پویا زرکان آق دره (فزر)</t>
  </si>
  <si>
    <t>دارو لقمان (دلقما)</t>
  </si>
  <si>
    <t>داروپخش (حق تقدم) (وپخشح)</t>
  </si>
  <si>
    <t>ریخته گری تراکتور (حق تقدم) (ختراکح)</t>
  </si>
  <si>
    <t>سر. توکا فولاد (حق تقدم) (وتوکاح)</t>
  </si>
  <si>
    <t>سیمان شرق (سشرق)</t>
  </si>
  <si>
    <t>سیمان شمال (سشمال)</t>
  </si>
  <si>
    <t>سیمان کرمان (سکرما)</t>
  </si>
  <si>
    <t>سینادارو (دسینا)</t>
  </si>
  <si>
    <t>موتورسازان تراکتور (حق تقدم) (خموتورح)</t>
  </si>
  <si>
    <t>الکتریک خودرو شرق (خشرق)</t>
  </si>
  <si>
    <t>ایران خودرو دیزل (خاور)</t>
  </si>
  <si>
    <t>آهنگری تراکتور (خاهن)</t>
  </si>
  <si>
    <t>پتروشیمی پردیس (شپدیس)</t>
  </si>
  <si>
    <t>پتروشیمی شازند (شاراک)</t>
  </si>
  <si>
    <t>تامین سرمایه لوتوس پارسیان (لوتوس)</t>
  </si>
  <si>
    <t>تجارت الکترونیک پارسیان (رتاپ)</t>
  </si>
  <si>
    <t>توسعه خدمات دریایی و بندری سینا (حسینا)</t>
  </si>
  <si>
    <t>توسعه صنایع و معادن کوثر (کتوسعه)</t>
  </si>
  <si>
    <t>خمیر مایه رضوی (غمایه)</t>
  </si>
  <si>
    <t>داروسازی دانا (ددانا)</t>
  </si>
  <si>
    <t>دارویی برکت(حق تقدم) (برکتح)</t>
  </si>
  <si>
    <t>رادیاتور ایران (ختور)</t>
  </si>
  <si>
    <t>سر. گروه توسعه ملی (وبانک)</t>
  </si>
  <si>
    <t>شهید قندی (حق تقدم) (بکامح)</t>
  </si>
  <si>
    <t>صبا فولاد خلیج فارس (فصبا)</t>
  </si>
  <si>
    <t>صنایع غذایی مینو شرق (غمینو)</t>
  </si>
  <si>
    <t>مخازن گاز طبیعی آسیا ناما (ناما)</t>
  </si>
  <si>
    <t>1402/04/31</t>
  </si>
  <si>
    <t>1402/04/28</t>
  </si>
  <si>
    <t>1402/04/11</t>
  </si>
  <si>
    <t>1402/04/15</t>
  </si>
  <si>
    <t>1402/04/29</t>
  </si>
  <si>
    <t>1402/04/10</t>
  </si>
  <si>
    <t>1402/04/25</t>
  </si>
  <si>
    <t>1402/04/26</t>
  </si>
  <si>
    <t>1402/04/14</t>
  </si>
  <si>
    <t>1402/04/24</t>
  </si>
  <si>
    <t>1402/04/12</t>
  </si>
  <si>
    <t>1402/04/13</t>
  </si>
  <si>
    <t>1402/04/21</t>
  </si>
  <si>
    <t>1402/04/20</t>
  </si>
  <si>
    <t>1402/04/04</t>
  </si>
  <si>
    <t>1402/04/18</t>
  </si>
  <si>
    <t>1402/04/03</t>
  </si>
  <si>
    <t>1402/04/19</t>
  </si>
  <si>
    <t>1402/04/27</t>
  </si>
  <si>
    <t>1402/04/07</t>
  </si>
  <si>
    <t>1402/04/06</t>
  </si>
  <si>
    <t>1402/04/17</t>
  </si>
  <si>
    <t>دارایی‌ها</t>
  </si>
  <si>
    <t>آریان کیمیا تک (کیمیاتک)</t>
  </si>
  <si>
    <t>بیمه اتکائی امین (اتکام)</t>
  </si>
  <si>
    <t>پاکسان (شپاکسا)</t>
  </si>
  <si>
    <t>پتروشیمی تندگویان (شگویا)</t>
  </si>
  <si>
    <t>پتروشیمی نوری (نوری)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</si>
  <si>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</si>
  <si>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</si>
  <si>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</si>
  <si>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</si>
  <si>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موتوژن (حق تقدم) (بموتوح)</t>
  </si>
  <si>
    <t>مولد نیروگاهی تجارت فارس (بمولد)</t>
  </si>
  <si>
    <t>نیرو ترانس (بنیرو)</t>
  </si>
  <si>
    <t>1402/05/24</t>
  </si>
  <si>
    <t>1402/05/11</t>
  </si>
  <si>
    <t>(-1)</t>
  </si>
  <si>
    <t>بانک سینا (وسینا)</t>
  </si>
  <si>
    <t>پست بانک ایران (وپست)</t>
  </si>
  <si>
    <t>تامین سرمایه نوین (حق تقدم) (تنوینح)</t>
  </si>
  <si>
    <t>سازه پویش (خپویش)</t>
  </si>
  <si>
    <t>سر. ساختمان ایران (وساخت)</t>
  </si>
  <si>
    <t>سیمان ارومیه (ساروم)</t>
  </si>
  <si>
    <t>سیمان ساوه (ساوه)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</si>
  <si>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</si>
  <si>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</si>
  <si>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</si>
  <si>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</si>
  <si>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</si>
  <si>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1402/06/19</t>
  </si>
  <si>
    <t>1402/06/22</t>
  </si>
  <si>
    <t>1402/06/05</t>
  </si>
  <si>
    <t>1402/06/06</t>
  </si>
  <si>
    <t>1402/06/13</t>
  </si>
  <si>
    <t>1402/07/30</t>
  </si>
  <si>
    <t>کشاورزی و دامپروری بینالود (زبینا)</t>
  </si>
  <si>
    <t>تپسی (تپسی)</t>
  </si>
  <si>
    <t>1402/07/29</t>
  </si>
  <si>
    <t>1402/07/24</t>
  </si>
  <si>
    <t>1402/07/12</t>
  </si>
  <si>
    <t>نفت پارس (شنفت)</t>
  </si>
  <si>
    <t>ایران خودرو (خودرو)</t>
  </si>
  <si>
    <t>دارو ابوریحان (دابور)</t>
  </si>
  <si>
    <t>گروه دارویی سبحان (دسبحا)</t>
  </si>
  <si>
    <t>سیمان خوزستان (سخوز)</t>
  </si>
  <si>
    <t>بیمه اتکائی امین(حق تقدم) (اتکامح)</t>
  </si>
  <si>
    <t>1402/08/27</t>
  </si>
  <si>
    <t>1402/09/30</t>
  </si>
  <si>
    <t>افست (چافست)</t>
  </si>
  <si>
    <t>آهن و فولاد غدیر ایرانیان (فغدیر)</t>
  </si>
  <si>
    <t>بانک تجارت (وتجارت)</t>
  </si>
  <si>
    <t>بانک صادرات ایران (وبصادر)</t>
  </si>
  <si>
    <t>بانک کار آفرین (وکار)</t>
  </si>
  <si>
    <t>بهنوش (غبهنوش)</t>
  </si>
  <si>
    <t>بیمه کارآفرین (وآفری)</t>
  </si>
  <si>
    <t>پالایش نفت بندر عباس (شبندر)</t>
  </si>
  <si>
    <t>پتروشیمی مبین (حق تقدم) (مبینح)</t>
  </si>
  <si>
    <t>پخش هجرت (هجرت)</t>
  </si>
  <si>
    <t>پرداخت الکترونیک بانک پاسارگاد (پی پاد)</t>
  </si>
  <si>
    <t>پشم شیشه ایران (حق تقدم) (کپشیرح)</t>
  </si>
  <si>
    <t>توریستی و رفاهی آبادگران ایران (آباد)</t>
  </si>
  <si>
    <t>چرخشگر (خچرخش)</t>
  </si>
  <si>
    <t>خدمات کشاورزی (تکشا)</t>
  </si>
  <si>
    <t>سر. توسعه آذربایجان (وآذر)</t>
  </si>
  <si>
    <t>سر. توسعه صنعت و تجارت (وصنعت)</t>
  </si>
  <si>
    <t>سر. توسعه معادن و فلزات (ومعادن)</t>
  </si>
  <si>
    <t>سر. سامان گستر اصفهان (ثامان)</t>
  </si>
  <si>
    <t>سر. صنعت بیمه (وبیمه)</t>
  </si>
  <si>
    <t>سیمان اصفهان (سصفها)</t>
  </si>
  <si>
    <t>سیمان خزر (سخزر)</t>
  </si>
  <si>
    <t>سیمان کردستان (سکرد)</t>
  </si>
  <si>
    <t>صنعتی مینو (خرمدره) (غصینو)</t>
  </si>
  <si>
    <t>غلتک سازان سپاهان (فسازان)</t>
  </si>
  <si>
    <t>فجر انرژی خلیج فارس (بفجر)</t>
  </si>
  <si>
    <t>قند ثابت خراسان (قثابت)</t>
  </si>
  <si>
    <t>کارتن ایران (چکارن)</t>
  </si>
  <si>
    <t>کاغذ سازی کاوه (چکاوه)</t>
  </si>
  <si>
    <t>کشت و صنعت پیاذر (غاذر)</t>
  </si>
  <si>
    <t>کشت و صنعت و دامپروری پارس (زپارس)</t>
  </si>
  <si>
    <t>کشتیرانی دریای خزر (حخزر)</t>
  </si>
  <si>
    <t>کیمیای زنجان گستران (کیمیا)</t>
  </si>
  <si>
    <t>گروه مالی صبا تامین (صبا)</t>
  </si>
  <si>
    <t>گلتاش (شگل)</t>
  </si>
  <si>
    <t>لامیران (فلامی)</t>
  </si>
  <si>
    <t>لبنیات پاک (غپاک)</t>
  </si>
  <si>
    <t>لعابیران (شلعاب)</t>
  </si>
  <si>
    <t>لیزینگ ایرانیان (وایران)</t>
  </si>
  <si>
    <t>ملی سرب و روی (فسرب)</t>
  </si>
  <si>
    <t>نصیر ماشین (خنصیر)</t>
  </si>
  <si>
    <t>نیرو محرکه (خمحرکه)</t>
  </si>
  <si>
    <t>1402/09/05</t>
  </si>
  <si>
    <t>1402/09/15</t>
  </si>
  <si>
    <t>1402/09/20</t>
  </si>
  <si>
    <t>1402/09/21</t>
  </si>
  <si>
    <t>منتهی به 1402/10/30</t>
  </si>
  <si>
    <t>برای ماه منتهی به 1402/10/30</t>
  </si>
  <si>
    <t>1402/10/30</t>
  </si>
  <si>
    <t>طی  دی ماه</t>
  </si>
  <si>
    <t>از ابتدای سال مالی تا پایان دی ماه</t>
  </si>
  <si>
    <t>سیمان فارس نو (سفانو)</t>
  </si>
  <si>
    <t>سیمان آرتا اردبیل (ساربیل)</t>
  </si>
  <si>
    <t>سر. خوارزمی (وخارزم)</t>
  </si>
  <si>
    <t>سایپا (خساپا)</t>
  </si>
  <si>
    <t>سر. توسعه گوهران امید (گوهرانح)</t>
  </si>
  <si>
    <t>بیمه البرز (حق تقدم) (البرزح)</t>
  </si>
  <si>
    <t>صنایع شیمیایی کیمیاگران امروز (شکام)</t>
  </si>
  <si>
    <t>4,303</t>
  </si>
  <si>
    <t>13,250</t>
  </si>
  <si>
    <t>74,420</t>
  </si>
  <si>
    <t>19,180</t>
  </si>
  <si>
    <t>13,870</t>
  </si>
  <si>
    <t>4,275</t>
  </si>
  <si>
    <t>16,740</t>
  </si>
  <si>
    <t>8,580</t>
  </si>
  <si>
    <t>2,752</t>
  </si>
  <si>
    <t>4,720</t>
  </si>
  <si>
    <t>5,180</t>
  </si>
  <si>
    <t>3,482</t>
  </si>
  <si>
    <t>31,710</t>
  </si>
  <si>
    <t>3,195</t>
  </si>
  <si>
    <t>12,040</t>
  </si>
  <si>
    <t>6,740</t>
  </si>
  <si>
    <t>10,520</t>
  </si>
  <si>
    <t>2,430</t>
  </si>
  <si>
    <t>41,150</t>
  </si>
  <si>
    <t>6,270</t>
  </si>
  <si>
    <t>1,548</t>
  </si>
  <si>
    <t>15,850</t>
  </si>
  <si>
    <t>7,440</t>
  </si>
  <si>
    <t>11,440</t>
  </si>
  <si>
    <t>2,189</t>
  </si>
  <si>
    <t>5,720</t>
  </si>
  <si>
    <t>7,500</t>
  </si>
  <si>
    <t>5,860</t>
  </si>
  <si>
    <t>19,340</t>
  </si>
  <si>
    <t>22,680</t>
  </si>
  <si>
    <t>6,910</t>
  </si>
  <si>
    <t>10,000</t>
  </si>
  <si>
    <t>1,961</t>
  </si>
  <si>
    <t>4,400</t>
  </si>
  <si>
    <t>2,220</t>
  </si>
  <si>
    <t>11,880</t>
  </si>
  <si>
    <t>3,720</t>
  </si>
  <si>
    <t>8,100</t>
  </si>
  <si>
    <t>8,310</t>
  </si>
  <si>
    <t>2,768</t>
  </si>
  <si>
    <t>50,000</t>
  </si>
  <si>
    <t>3,768</t>
  </si>
  <si>
    <t>19,950</t>
  </si>
  <si>
    <t>7,980</t>
  </si>
  <si>
    <t>30,650</t>
  </si>
  <si>
    <t>4,259</t>
  </si>
  <si>
    <t>46,350</t>
  </si>
  <si>
    <t>2,841</t>
  </si>
  <si>
    <t>12,940</t>
  </si>
  <si>
    <t>15,350</t>
  </si>
  <si>
    <t>1,900</t>
  </si>
  <si>
    <t>3,237</t>
  </si>
  <si>
    <t>2,883</t>
  </si>
  <si>
    <t>10,600</t>
  </si>
  <si>
    <t>4,114</t>
  </si>
  <si>
    <t>3,450</t>
  </si>
  <si>
    <t>68,220</t>
  </si>
  <si>
    <t>37,390</t>
  </si>
  <si>
    <t>2,391</t>
  </si>
  <si>
    <t>35,590</t>
  </si>
  <si>
    <t>7,010</t>
  </si>
  <si>
    <t>2,564</t>
  </si>
  <si>
    <t>16,700</t>
  </si>
  <si>
    <t>16,450</t>
  </si>
  <si>
    <t>5,640</t>
  </si>
  <si>
    <t>1,359</t>
  </si>
  <si>
    <t>9,040</t>
  </si>
  <si>
    <t>13,760</t>
  </si>
  <si>
    <t>5,310</t>
  </si>
  <si>
    <t>9,930</t>
  </si>
  <si>
    <t>3,270</t>
  </si>
  <si>
    <t>13,670</t>
  </si>
  <si>
    <t>7,880</t>
  </si>
  <si>
    <t>15,730</t>
  </si>
  <si>
    <t>5,700</t>
  </si>
  <si>
    <t>28,860</t>
  </si>
  <si>
    <t>5,220</t>
  </si>
  <si>
    <t>29,830</t>
  </si>
  <si>
    <t>12,360</t>
  </si>
  <si>
    <t>9,110</t>
  </si>
  <si>
    <t>17,450</t>
  </si>
  <si>
    <t>1,730</t>
  </si>
  <si>
    <t>4,800</t>
  </si>
  <si>
    <t>5,940</t>
  </si>
  <si>
    <t>21,500</t>
  </si>
  <si>
    <t>23,160</t>
  </si>
  <si>
    <t>8,700</t>
  </si>
  <si>
    <t>39,750</t>
  </si>
  <si>
    <t>17,250</t>
  </si>
  <si>
    <t>54,700</t>
  </si>
  <si>
    <t>12,080</t>
  </si>
  <si>
    <t>5,110</t>
  </si>
  <si>
    <t>46,660</t>
  </si>
  <si>
    <t>6,820</t>
  </si>
  <si>
    <t>5,040</t>
  </si>
  <si>
    <t>1,841</t>
  </si>
  <si>
    <t>2,165</t>
  </si>
  <si>
    <t>1,812</t>
  </si>
  <si>
    <t>34,830</t>
  </si>
  <si>
    <t>22,120</t>
  </si>
  <si>
    <t>14,830</t>
  </si>
  <si>
    <t>144,500</t>
  </si>
  <si>
    <t>14,300</t>
  </si>
  <si>
    <t>4,730</t>
  </si>
  <si>
    <t>15,130</t>
  </si>
  <si>
    <t>5,730</t>
  </si>
  <si>
    <t>6,790</t>
  </si>
  <si>
    <t>8,050</t>
  </si>
  <si>
    <t>3,500</t>
  </si>
  <si>
    <t>2,813</t>
  </si>
  <si>
    <t>2,521</t>
  </si>
  <si>
    <t>4,843</t>
  </si>
  <si>
    <t>5,420</t>
  </si>
  <si>
    <t>3,047</t>
  </si>
  <si>
    <t>4,882</t>
  </si>
  <si>
    <t>32,790</t>
  </si>
  <si>
    <t>4,420</t>
  </si>
  <si>
    <t>13,360</t>
  </si>
  <si>
    <t>2,469</t>
  </si>
  <si>
    <t>83,600</t>
  </si>
  <si>
    <t>25,240</t>
  </si>
  <si>
    <t>5,790</t>
  </si>
  <si>
    <t>24,993</t>
  </si>
  <si>
    <t>43,840</t>
  </si>
  <si>
    <t>9,650</t>
  </si>
  <si>
    <t>5,090</t>
  </si>
  <si>
    <t>2,040</t>
  </si>
  <si>
    <t>29,950</t>
  </si>
  <si>
    <t>17,370</t>
  </si>
  <si>
    <t>4,000</t>
  </si>
  <si>
    <t>1,201</t>
  </si>
  <si>
    <t>27,620</t>
  </si>
  <si>
    <t>2,529</t>
  </si>
  <si>
    <t>22,890</t>
  </si>
  <si>
    <t>10,900</t>
  </si>
  <si>
    <t>12,500</t>
  </si>
  <si>
    <t>19,420</t>
  </si>
  <si>
    <t>3,466</t>
  </si>
  <si>
    <t>1,208</t>
  </si>
  <si>
    <t>8,210</t>
  </si>
  <si>
    <t>4,091</t>
  </si>
  <si>
    <t>5,210</t>
  </si>
  <si>
    <t>6,000</t>
  </si>
  <si>
    <t>1,669</t>
  </si>
  <si>
    <t>13,230</t>
  </si>
  <si>
    <t>18,180</t>
  </si>
  <si>
    <t>17,990</t>
  </si>
  <si>
    <t>44,250</t>
  </si>
  <si>
    <t>4,699</t>
  </si>
  <si>
    <t>30,550</t>
  </si>
  <si>
    <t>17,780</t>
  </si>
  <si>
    <t>23,550</t>
  </si>
  <si>
    <t>1,903</t>
  </si>
  <si>
    <t>2,422</t>
  </si>
  <si>
    <t>11,310</t>
  </si>
  <si>
    <t>8,450</t>
  </si>
  <si>
    <t>4,917</t>
  </si>
  <si>
    <t>6,800</t>
  </si>
  <si>
    <t>15,150</t>
  </si>
  <si>
    <t>37,480</t>
  </si>
  <si>
    <t>8,880</t>
  </si>
  <si>
    <t>22,450</t>
  </si>
  <si>
    <t>11,560</t>
  </si>
  <si>
    <t>17,610</t>
  </si>
  <si>
    <t>3,462</t>
  </si>
  <si>
    <t>16,690</t>
  </si>
  <si>
    <t>15,870</t>
  </si>
  <si>
    <t>11,050</t>
  </si>
  <si>
    <t>2,566</t>
  </si>
  <si>
    <t>4,487</t>
  </si>
  <si>
    <t>183,010</t>
  </si>
  <si>
    <t>35,800</t>
  </si>
  <si>
    <t>1,107</t>
  </si>
  <si>
    <t>5,510</t>
  </si>
  <si>
    <t>17,480</t>
  </si>
  <si>
    <t>5,000</t>
  </si>
  <si>
    <t>6,050</t>
  </si>
  <si>
    <t>14,610</t>
  </si>
  <si>
    <t>15,890</t>
  </si>
  <si>
    <t>1,842</t>
  </si>
  <si>
    <t>1,774</t>
  </si>
  <si>
    <t>9,300</t>
  </si>
  <si>
    <t>19,030</t>
  </si>
  <si>
    <t>7,950</t>
  </si>
  <si>
    <t>20,210</t>
  </si>
  <si>
    <t>2,299</t>
  </si>
  <si>
    <t>47,580</t>
  </si>
  <si>
    <t>47,550</t>
  </si>
  <si>
    <t>33,640</t>
  </si>
  <si>
    <t>5,610</t>
  </si>
  <si>
    <t>8,900</t>
  </si>
  <si>
    <t>3,251</t>
  </si>
  <si>
    <t>3,761</t>
  </si>
  <si>
    <t>14,680</t>
  </si>
  <si>
    <t>6,650</t>
  </si>
  <si>
    <t>7,670</t>
  </si>
  <si>
    <t>12,200</t>
  </si>
  <si>
    <t>11,300</t>
  </si>
  <si>
    <t>7,780</t>
  </si>
  <si>
    <t>7,420</t>
  </si>
  <si>
    <t>3,680</t>
  </si>
  <si>
    <t>61,250</t>
  </si>
  <si>
    <t>3,323</t>
  </si>
  <si>
    <t>6,330</t>
  </si>
  <si>
    <t>2,141</t>
  </si>
  <si>
    <t>3,728</t>
  </si>
  <si>
    <t>30,530</t>
  </si>
  <si>
    <t>20,120</t>
  </si>
  <si>
    <t>4,150</t>
  </si>
  <si>
    <t>36,340</t>
  </si>
  <si>
    <t>6,190</t>
  </si>
  <si>
    <t>2,703</t>
  </si>
  <si>
    <t>8,070</t>
  </si>
  <si>
    <t>63,810</t>
  </si>
  <si>
    <t>45,140</t>
  </si>
  <si>
    <t>26,730</t>
  </si>
  <si>
    <t>10,960</t>
  </si>
  <si>
    <t>73,350</t>
  </si>
  <si>
    <t>28,600</t>
  </si>
  <si>
    <t>8,910</t>
  </si>
  <si>
    <t>48,200</t>
  </si>
  <si>
    <t>41,880</t>
  </si>
  <si>
    <t>2,780</t>
  </si>
  <si>
    <t>3,752</t>
  </si>
  <si>
    <t>10,850</t>
  </si>
  <si>
    <t>46,980</t>
  </si>
  <si>
    <t>5,190</t>
  </si>
  <si>
    <t>7,130</t>
  </si>
  <si>
    <t>2,237</t>
  </si>
  <si>
    <t>8,150</t>
  </si>
  <si>
    <t>9,700</t>
  </si>
  <si>
    <t>45,270</t>
  </si>
  <si>
    <t>4,850</t>
  </si>
  <si>
    <t>7,380</t>
  </si>
  <si>
    <t>3,940</t>
  </si>
  <si>
    <t>1,921</t>
  </si>
  <si>
    <t>19,050</t>
  </si>
  <si>
    <t>9,130</t>
  </si>
  <si>
    <t>3,650</t>
  </si>
  <si>
    <t>10,360</t>
  </si>
  <si>
    <t>1,637</t>
  </si>
  <si>
    <t>1,470</t>
  </si>
  <si>
    <t>1402/10/21</t>
  </si>
  <si>
    <t>1402/10/24</t>
  </si>
  <si>
    <t>1402/10/27</t>
  </si>
  <si>
    <t>1402/10/28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</si>
</sst>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-;[Red]\(#,##0\)"/>
  </numFmts>
  <fonts count="4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b/>
      <sz val="16"/>
      <color theme="1"/>
      <name val="B Mitra"/>
      <charset val="178"/>
    </font>
    <font>
      <sz val="14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B Mitra"/>
      <charset val="178"/>
    </font>
    <font>
      <sz val="16"/>
      <color theme="1"/>
      <name val="B Mitra"/>
      <charset val="178"/>
    </font>
    <font>
      <sz val="10"/>
      <color theme="1"/>
      <name val="B Mitra"/>
      <charset val="178"/>
    </font>
    <font>
      <b/>
      <sz val="12"/>
      <color theme="1"/>
      <name val="B Mitra"/>
      <charset val="178"/>
    </font>
    <font>
      <b/>
      <sz val="12"/>
      <color rgb="FF0062AC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14"/>
      <color theme="1"/>
      <name val="B Mitra"/>
      <charset val="178"/>
    </font>
    <font>
      <b/>
      <sz val="12"/>
      <color rgb="FF000000"/>
      <name val="B Mitra"/>
      <charset val="178"/>
    </font>
    <font>
      <b/>
      <sz val="26"/>
      <color theme="1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u/>
      <sz val="11"/>
      <color theme="10"/>
      <name val="Calibri"/>
      <family val="2"/>
      <scheme val="minor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11"/>
      <color rgb="FFFF0000"/>
      <name val="B Mitra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b/>
      <sz val="18"/>
      <color rgb="FFFF0000"/>
      <name val="B Mitra"/>
      <charset val="178"/>
    </font>
    <font>
      <sz val="18"/>
      <color rgb="FFFF0000"/>
      <name val="B Mitra"/>
      <charset val="178"/>
    </font>
    <font>
      <b/>
      <sz val="20"/>
      <color theme="1" tint="0.14999847407452621"/>
      <name val="B Mitra"/>
      <charset val="178"/>
    </font>
    <font>
      <sz val="20"/>
      <color theme="1" tint="0.14999847407452621"/>
      <name val="B Mitra"/>
      <charset val="178"/>
    </font>
    <font>
      <b/>
      <sz val="16"/>
      <color theme="1" tint="0.14999847407452621"/>
      <name val="B Mitra"/>
      <charset val="178"/>
    </font>
    <font>
      <sz val="18"/>
      <color theme="1" tint="0.14999847407452621"/>
      <name val="B Mitra"/>
      <charset val="178"/>
    </font>
    <font>
      <b/>
      <sz val="10"/>
      <color theme="1" tint="0.14999847407452621"/>
      <name val="B Mitra"/>
      <charset val="178"/>
    </font>
    <font>
      <b/>
      <sz val="12"/>
      <color theme="1" tint="0.14999847407452621"/>
      <name val="B Mitra"/>
      <charset val="178"/>
    </font>
    <font>
      <sz val="12"/>
      <color theme="1" tint="0.14999847407452621"/>
      <name val="B Mitra"/>
      <charset val="178"/>
    </font>
    <font>
      <sz val="10"/>
      <color theme="1" tint="0.14999847407452621"/>
      <name val="B Mitra"/>
      <charset val="178"/>
    </font>
    <font>
      <sz val="11"/>
      <color theme="1" tint="0.14999847407452621"/>
      <name val="B Mitra"/>
      <charset val="178"/>
    </font>
    <font>
      <b/>
      <sz val="14"/>
      <color theme="1" tint="0.14999847407452621"/>
      <name val="B Mitra"/>
      <charset val="178"/>
    </font>
    <font>
      <sz val="14"/>
      <color theme="1" tint="0.14999847407452621"/>
      <name val="B Mitra"/>
      <charset val="178"/>
    </font>
    <font>
      <sz val="16"/>
      <color theme="1" tint="0.14999847407452621"/>
      <name val="B Mitra"/>
      <charset val="178"/>
    </font>
    <font>
      <sz val="9"/>
      <color theme="1" tint="0.14999847407452621"/>
      <name val="WYekan"/>
      <charset val="178"/>
    </font>
    <font>
      <b/>
      <sz val="18"/>
      <color theme="1" tint="0.14999847407452621"/>
      <name val="B Mitra"/>
      <charset val="178"/>
    </font>
    <font>
      <sz val="12"/>
      <color theme="1" tint="0.1499984740745262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331">
    <xf numFmtId="0" fontId="0" fillId="0" borderId="0" xfId="0"/>
    <xf numFmtId="0" fontId="8" fillId="0" borderId="0" xfId="0" applyFont="1"/>
    <xf numFmtId="0" fontId="15" fillId="0" borderId="0" xfId="0" applyFont="1"/>
    <xf numFmtId="165" fontId="6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38" fontId="16" fillId="0" borderId="13" xfId="1" applyNumberFormat="1" applyFont="1" applyFill="1" applyBorder="1" applyAlignment="1">
      <alignment horizontal="right" vertical="center" readingOrder="2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/>
    <xf numFmtId="165" fontId="15" fillId="0" borderId="0" xfId="1" applyNumberFormat="1" applyFont="1" applyFill="1" applyAlignment="1">
      <alignment vertical="center"/>
    </xf>
    <xf numFmtId="165" fontId="8" fillId="0" borderId="0" xfId="1" applyNumberFormat="1" applyFont="1" applyFill="1"/>
    <xf numFmtId="0" fontId="10" fillId="0" borderId="0" xfId="0" applyFont="1"/>
    <xf numFmtId="165" fontId="10" fillId="0" borderId="0" xfId="0" applyNumberFormat="1" applyFont="1"/>
    <xf numFmtId="165" fontId="24" fillId="0" borderId="0" xfId="1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0" fontId="28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1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/>
    <xf numFmtId="165" fontId="15" fillId="0" borderId="0" xfId="0" applyNumberFormat="1" applyFont="1"/>
    <xf numFmtId="0" fontId="26" fillId="0" borderId="0" xfId="0" applyFont="1"/>
    <xf numFmtId="165" fontId="29" fillId="3" borderId="0" xfId="1" applyNumberFormat="1" applyFont="1" applyFill="1" applyAlignment="1">
      <alignment vertical="center"/>
    </xf>
    <xf numFmtId="165" fontId="30" fillId="3" borderId="0" xfId="1" applyNumberFormat="1" applyFont="1" applyFill="1" applyAlignment="1">
      <alignment vertical="center"/>
    </xf>
    <xf numFmtId="0" fontId="20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right" vertical="center" readingOrder="2"/>
    </xf>
    <xf numFmtId="165" fontId="25" fillId="0" borderId="0" xfId="0" applyNumberFormat="1" applyFont="1" applyAlignment="1">
      <alignment vertical="center" wrapText="1"/>
    </xf>
    <xf numFmtId="3" fontId="10" fillId="0" borderId="0" xfId="0" applyNumberFormat="1" applyFont="1"/>
    <xf numFmtId="0" fontId="21" fillId="0" borderId="0" xfId="0" applyFont="1"/>
    <xf numFmtId="0" fontId="10" fillId="2" borderId="0" xfId="0" applyFont="1" applyFill="1"/>
    <xf numFmtId="0" fontId="32" fillId="0" borderId="0" xfId="0" applyFont="1" applyAlignment="1">
      <alignment vertical="center"/>
    </xf>
    <xf numFmtId="165" fontId="32" fillId="0" borderId="0" xfId="1" applyNumberFormat="1" applyFont="1" applyFill="1" applyAlignment="1">
      <alignment horizontal="center" vertical="center"/>
    </xf>
    <xf numFmtId="165" fontId="32" fillId="0" borderId="0" xfId="1" applyNumberFormat="1" applyFont="1" applyFill="1" applyAlignment="1">
      <alignment vertical="center"/>
    </xf>
    <xf numFmtId="10" fontId="32" fillId="0" borderId="0" xfId="2" applyNumberFormat="1" applyFont="1" applyFill="1" applyAlignment="1">
      <alignment horizontal="center" vertical="center"/>
    </xf>
    <xf numFmtId="0" fontId="31" fillId="0" borderId="0" xfId="0" applyFont="1" applyAlignment="1">
      <alignment horizontal="center" vertical="center" wrapText="1" readingOrder="2"/>
    </xf>
    <xf numFmtId="165" fontId="31" fillId="0" borderId="0" xfId="1" applyNumberFormat="1" applyFont="1" applyFill="1" applyBorder="1" applyAlignment="1">
      <alignment vertical="center" wrapText="1" readingOrder="2"/>
    </xf>
    <xf numFmtId="165" fontId="32" fillId="0" borderId="1" xfId="1" applyNumberFormat="1" applyFont="1" applyFill="1" applyBorder="1" applyAlignment="1">
      <alignment horizontal="center" vertical="center"/>
    </xf>
    <xf numFmtId="165" fontId="32" fillId="0" borderId="0" xfId="1" applyNumberFormat="1" applyFont="1" applyFill="1" applyBorder="1" applyAlignment="1">
      <alignment horizontal="center" vertical="center" readingOrder="2"/>
    </xf>
    <xf numFmtId="165" fontId="32" fillId="0" borderId="0" xfId="1" applyNumberFormat="1" applyFont="1" applyFill="1" applyBorder="1" applyAlignment="1">
      <alignment horizontal="center" vertical="center" wrapText="1" readingOrder="2"/>
    </xf>
    <xf numFmtId="165" fontId="32" fillId="0" borderId="0" xfId="1" applyNumberFormat="1" applyFont="1" applyFill="1" applyBorder="1" applyAlignment="1">
      <alignment horizontal="center" vertical="center"/>
    </xf>
    <xf numFmtId="165" fontId="32" fillId="0" borderId="0" xfId="5" applyNumberFormat="1" applyFont="1" applyFill="1" applyAlignment="1">
      <alignment horizontal="center" vertical="center"/>
    </xf>
    <xf numFmtId="165" fontId="32" fillId="0" borderId="0" xfId="5" applyNumberFormat="1" applyFont="1" applyFill="1" applyAlignment="1">
      <alignment horizontal="left" vertical="center"/>
    </xf>
    <xf numFmtId="37" fontId="32" fillId="0" borderId="0" xfId="0" applyNumberFormat="1" applyFont="1" applyAlignment="1">
      <alignment horizontal="center" vertical="center"/>
    </xf>
    <xf numFmtId="3" fontId="32" fillId="0" borderId="0" xfId="1" applyNumberFormat="1" applyFont="1" applyFill="1" applyAlignment="1">
      <alignment horizontal="center" vertical="center"/>
    </xf>
    <xf numFmtId="165" fontId="32" fillId="0" borderId="0" xfId="5" applyNumberFormat="1" applyFont="1" applyFill="1" applyAlignment="1">
      <alignment horizontal="right" vertical="center"/>
    </xf>
    <xf numFmtId="165" fontId="32" fillId="0" borderId="0" xfId="5" applyNumberFormat="1" applyFont="1" applyFill="1" applyAlignment="1">
      <alignment vertical="center"/>
    </xf>
    <xf numFmtId="3" fontId="32" fillId="0" borderId="0" xfId="1" applyNumberFormat="1" applyFont="1" applyFill="1" applyAlignment="1">
      <alignment horizontal="right" vertical="center"/>
    </xf>
    <xf numFmtId="165" fontId="32" fillId="0" borderId="0" xfId="5" applyNumberFormat="1" applyFont="1" applyFill="1" applyBorder="1" applyAlignment="1">
      <alignment horizontal="center" vertical="center"/>
    </xf>
    <xf numFmtId="165" fontId="32" fillId="0" borderId="0" xfId="5" applyNumberFormat="1" applyFont="1" applyFill="1" applyBorder="1" applyAlignment="1">
      <alignment vertical="center"/>
    </xf>
    <xf numFmtId="165" fontId="32" fillId="0" borderId="0" xfId="1" applyNumberFormat="1" applyFont="1" applyFill="1" applyBorder="1" applyAlignment="1">
      <alignment vertical="center"/>
    </xf>
    <xf numFmtId="0" fontId="32" fillId="0" borderId="0" xfId="0" applyFont="1" applyAlignment="1">
      <alignment horizontal="center" vertical="center"/>
    </xf>
    <xf numFmtId="165" fontId="32" fillId="0" borderId="0" xfId="5" applyNumberFormat="1" applyFont="1" applyFill="1" applyBorder="1" applyAlignment="1">
      <alignment horizontal="center" vertical="center" readingOrder="2"/>
    </xf>
    <xf numFmtId="165" fontId="32" fillId="0" borderId="0" xfId="5" applyNumberFormat="1" applyFont="1" applyFill="1" applyBorder="1" applyAlignment="1">
      <alignment vertical="center" readingOrder="2"/>
    </xf>
    <xf numFmtId="165" fontId="32" fillId="0" borderId="0" xfId="1" applyNumberFormat="1" applyFont="1" applyFill="1" applyBorder="1" applyAlignment="1">
      <alignment vertical="center" readingOrder="2"/>
    </xf>
    <xf numFmtId="3" fontId="32" fillId="0" borderId="0" xfId="1" applyNumberFormat="1" applyFont="1" applyFill="1" applyBorder="1" applyAlignment="1">
      <alignment horizontal="center" vertical="center"/>
    </xf>
    <xf numFmtId="165" fontId="32" fillId="0" borderId="0" xfId="1" applyNumberFormat="1" applyFont="1" applyFill="1" applyAlignment="1">
      <alignment horizontal="right" vertical="center"/>
    </xf>
    <xf numFmtId="165" fontId="32" fillId="0" borderId="2" xfId="5" applyNumberFormat="1" applyFont="1" applyFill="1" applyBorder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 readingOrder="2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 readingOrder="2"/>
    </xf>
    <xf numFmtId="0" fontId="33" fillId="0" borderId="3" xfId="0" applyFont="1" applyBorder="1" applyAlignment="1">
      <alignment horizontal="center" vertical="center" wrapText="1" readingOrder="2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 vertical="center" readingOrder="2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37" fontId="34" fillId="0" borderId="0" xfId="0" quotePrefix="1" applyNumberFormat="1" applyFont="1" applyAlignment="1">
      <alignment horizontal="right" vertical="center" wrapText="1"/>
    </xf>
    <xf numFmtId="0" fontId="3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 readingOrder="2"/>
    </xf>
    <xf numFmtId="0" fontId="35" fillId="0" borderId="0" xfId="0" applyFont="1" applyAlignment="1">
      <alignment horizontal="center"/>
    </xf>
    <xf numFmtId="165" fontId="32" fillId="0" borderId="2" xfId="0" applyNumberFormat="1" applyFont="1" applyBorder="1" applyAlignment="1">
      <alignment horizontal="center" vertical="center" readingOrder="2"/>
    </xf>
    <xf numFmtId="10" fontId="32" fillId="0" borderId="8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165" fontId="32" fillId="0" borderId="0" xfId="1" applyNumberFormat="1" applyFont="1" applyFill="1" applyAlignment="1">
      <alignment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right" vertical="center" readingOrder="2"/>
    </xf>
    <xf numFmtId="0" fontId="37" fillId="0" borderId="0" xfId="0" applyFont="1"/>
    <xf numFmtId="0" fontId="37" fillId="0" borderId="1" xfId="0" applyFont="1" applyBorder="1"/>
    <xf numFmtId="165" fontId="37" fillId="0" borderId="1" xfId="1" applyNumberFormat="1" applyFont="1" applyFill="1" applyBorder="1"/>
    <xf numFmtId="0" fontId="36" fillId="0" borderId="0" xfId="0" applyFont="1" applyAlignment="1">
      <alignment horizontal="center" vertical="center" wrapText="1" readingOrder="2"/>
    </xf>
    <xf numFmtId="0" fontId="36" fillId="0" borderId="0" xfId="0" applyFont="1" applyAlignment="1">
      <alignment vertical="center" wrapText="1" readingOrder="2"/>
    </xf>
    <xf numFmtId="165" fontId="36" fillId="0" borderId="1" xfId="1" applyNumberFormat="1" applyFont="1" applyFill="1" applyBorder="1" applyAlignment="1">
      <alignment horizontal="center" vertical="center" wrapText="1" readingOrder="2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 readingOrder="2"/>
    </xf>
    <xf numFmtId="0" fontId="37" fillId="0" borderId="0" xfId="0" applyFont="1" applyAlignment="1">
      <alignment vertical="center" wrapText="1" readingOrder="2"/>
    </xf>
    <xf numFmtId="0" fontId="37" fillId="0" borderId="0" xfId="0" applyFont="1" applyAlignment="1">
      <alignment horizontal="center" vertical="center" wrapText="1"/>
    </xf>
    <xf numFmtId="165" fontId="37" fillId="0" borderId="0" xfId="1" applyNumberFormat="1" applyFont="1" applyFill="1" applyBorder="1" applyAlignment="1">
      <alignment horizontal="center" vertical="center" readingOrder="2"/>
    </xf>
    <xf numFmtId="0" fontId="37" fillId="0" borderId="0" xfId="0" applyFont="1" applyAlignment="1">
      <alignment horizontal="center"/>
    </xf>
    <xf numFmtId="0" fontId="37" fillId="0" borderId="1" xfId="0" applyFont="1" applyBorder="1" applyAlignment="1">
      <alignment vertical="center" wrapText="1" readingOrder="2"/>
    </xf>
    <xf numFmtId="0" fontId="37" fillId="0" borderId="1" xfId="0" applyFont="1" applyBorder="1" applyAlignment="1">
      <alignment horizontal="center" vertical="center"/>
    </xf>
    <xf numFmtId="37" fontId="37" fillId="0" borderId="0" xfId="0" applyNumberFormat="1" applyFont="1" applyAlignment="1">
      <alignment horizontal="center" vertical="center" wrapText="1"/>
    </xf>
    <xf numFmtId="165" fontId="37" fillId="0" borderId="0" xfId="1" applyNumberFormat="1" applyFont="1" applyFill="1" applyBorder="1" applyAlignment="1">
      <alignment horizontal="center" vertical="center"/>
    </xf>
    <xf numFmtId="165" fontId="37" fillId="0" borderId="0" xfId="1" applyNumberFormat="1" applyFont="1" applyFill="1" applyBorder="1"/>
    <xf numFmtId="165" fontId="37" fillId="0" borderId="0" xfId="1" applyNumberFormat="1" applyFont="1" applyFill="1"/>
    <xf numFmtId="10" fontId="37" fillId="0" borderId="0" xfId="2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165" fontId="37" fillId="0" borderId="0" xfId="1" applyNumberFormat="1" applyFont="1" applyFill="1" applyAlignment="1">
      <alignment horizontal="center" vertical="center"/>
    </xf>
    <xf numFmtId="165" fontId="37" fillId="0" borderId="0" xfId="1" applyNumberFormat="1" applyFont="1" applyFill="1" applyAlignment="1">
      <alignment vertical="center"/>
    </xf>
    <xf numFmtId="165" fontId="37" fillId="0" borderId="2" xfId="1" applyNumberFormat="1" applyFont="1" applyFill="1" applyBorder="1" applyAlignment="1">
      <alignment horizontal="center" vertical="center" readingOrder="2"/>
    </xf>
    <xf numFmtId="10" fontId="37" fillId="0" borderId="8" xfId="2" applyNumberFormat="1" applyFont="1" applyFill="1" applyBorder="1" applyAlignment="1">
      <alignment horizontal="center" vertical="center"/>
    </xf>
    <xf numFmtId="0" fontId="38" fillId="0" borderId="0" xfId="0" applyFont="1"/>
    <xf numFmtId="165" fontId="38" fillId="0" borderId="0" xfId="1" applyNumberFormat="1" applyFont="1" applyFill="1"/>
    <xf numFmtId="0" fontId="36" fillId="0" borderId="0" xfId="0" applyFont="1" applyAlignment="1">
      <alignment vertical="center" readingOrder="2"/>
    </xf>
    <xf numFmtId="0" fontId="37" fillId="0" borderId="1" xfId="0" applyFont="1" applyBorder="1" applyAlignment="1">
      <alignment horizontal="center"/>
    </xf>
    <xf numFmtId="165" fontId="37" fillId="0" borderId="1" xfId="1" applyNumberFormat="1" applyFont="1" applyFill="1" applyBorder="1" applyAlignment="1">
      <alignment horizontal="center"/>
    </xf>
    <xf numFmtId="49" fontId="37" fillId="0" borderId="0" xfId="0" applyNumberFormat="1" applyFont="1" applyAlignment="1">
      <alignment horizontal="center" vertical="center" readingOrder="2"/>
    </xf>
    <xf numFmtId="165" fontId="36" fillId="0" borderId="0" xfId="1" applyNumberFormat="1" applyFont="1" applyFill="1" applyAlignment="1">
      <alignment horizontal="center" readingOrder="2"/>
    </xf>
    <xf numFmtId="10" fontId="36" fillId="0" borderId="0" xfId="2" applyNumberFormat="1" applyFont="1" applyFill="1" applyAlignment="1">
      <alignment horizontal="center" vertical="center" wrapText="1" readingOrder="2"/>
    </xf>
    <xf numFmtId="0" fontId="36" fillId="0" borderId="0" xfId="0" applyFont="1" applyAlignment="1">
      <alignment horizontal="center" vertical="center" readingOrder="2"/>
    </xf>
    <xf numFmtId="165" fontId="36" fillId="0" borderId="0" xfId="1" applyNumberFormat="1" applyFont="1" applyFill="1" applyAlignment="1">
      <alignment vertical="center" readingOrder="2"/>
    </xf>
    <xf numFmtId="40" fontId="36" fillId="0" borderId="0" xfId="0" applyNumberFormat="1" applyFont="1" applyAlignment="1">
      <alignment horizontal="center" vertical="center" wrapText="1" readingOrder="2"/>
    </xf>
    <xf numFmtId="165" fontId="36" fillId="0" borderId="1" xfId="1" applyNumberFormat="1" applyFont="1" applyFill="1" applyBorder="1" applyAlignment="1">
      <alignment vertical="center" readingOrder="2"/>
    </xf>
    <xf numFmtId="0" fontId="37" fillId="0" borderId="0" xfId="0" applyFont="1" applyAlignment="1">
      <alignment horizontal="right" vertical="center"/>
    </xf>
    <xf numFmtId="165" fontId="36" fillId="0" borderId="10" xfId="1" applyNumberFormat="1" applyFont="1" applyFill="1" applyBorder="1" applyAlignment="1">
      <alignment vertical="center" readingOrder="2"/>
    </xf>
    <xf numFmtId="9" fontId="36" fillId="0" borderId="3" xfId="2" applyFont="1" applyFill="1" applyBorder="1" applyAlignment="1">
      <alignment horizontal="center" vertical="center" readingOrder="2"/>
    </xf>
    <xf numFmtId="10" fontId="36" fillId="0" borderId="3" xfId="2" applyNumberFormat="1" applyFont="1" applyFill="1" applyBorder="1" applyAlignment="1">
      <alignment horizontal="center" vertical="center" readingOrder="2"/>
    </xf>
    <xf numFmtId="0" fontId="39" fillId="0" borderId="0" xfId="0" applyFont="1" applyAlignment="1">
      <alignment horizontal="right" vertical="center"/>
    </xf>
    <xf numFmtId="0" fontId="39" fillId="0" borderId="0" xfId="0" applyFont="1"/>
    <xf numFmtId="165" fontId="39" fillId="0" borderId="0" xfId="1" applyNumberFormat="1" applyFont="1" applyFill="1"/>
    <xf numFmtId="0" fontId="40" fillId="0" borderId="0" xfId="0" applyFont="1" applyAlignment="1">
      <alignment horizontal="center"/>
    </xf>
    <xf numFmtId="37" fontId="36" fillId="0" borderId="11" xfId="0" applyNumberFormat="1" applyFont="1" applyBorder="1" applyAlignment="1">
      <alignment horizontal="center" vertical="center"/>
    </xf>
    <xf numFmtId="37" fontId="36" fillId="0" borderId="11" xfId="0" applyNumberFormat="1" applyFont="1" applyBorder="1" applyAlignment="1">
      <alignment horizontal="center" vertical="center" wrapText="1"/>
    </xf>
    <xf numFmtId="3" fontId="36" fillId="0" borderId="11" xfId="0" applyNumberFormat="1" applyFont="1" applyBorder="1" applyAlignment="1">
      <alignment horizontal="center" vertical="center" wrapText="1"/>
    </xf>
    <xf numFmtId="37" fontId="37" fillId="0" borderId="0" xfId="0" quotePrefix="1" applyNumberFormat="1" applyFont="1" applyAlignment="1">
      <alignment horizontal="right" vertical="center" wrapText="1"/>
    </xf>
    <xf numFmtId="0" fontId="41" fillId="0" borderId="0" xfId="0" applyFont="1" applyAlignment="1">
      <alignment horizontal="center" vertical="center"/>
    </xf>
    <xf numFmtId="37" fontId="37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center" vertical="center" wrapText="1"/>
    </xf>
    <xf numFmtId="165" fontId="37" fillId="0" borderId="0" xfId="1" applyNumberFormat="1" applyFont="1" applyFill="1" applyAlignment="1">
      <alignment horizontal="center" vertical="center" wrapText="1" shrinkToFit="1"/>
    </xf>
    <xf numFmtId="165" fontId="37" fillId="0" borderId="0" xfId="1" applyNumberFormat="1" applyFont="1" applyFill="1" applyBorder="1" applyAlignment="1">
      <alignment horizontal="center" vertical="center" wrapText="1" shrinkToFit="1"/>
    </xf>
    <xf numFmtId="165" fontId="37" fillId="0" borderId="0" xfId="1" applyNumberFormat="1" applyFont="1" applyFill="1" applyBorder="1" applyAlignment="1">
      <alignment vertical="center"/>
    </xf>
    <xf numFmtId="37" fontId="37" fillId="0" borderId="0" xfId="0" applyNumberFormat="1" applyFont="1" applyAlignment="1">
      <alignment vertical="center"/>
    </xf>
    <xf numFmtId="165" fontId="37" fillId="0" borderId="8" xfId="1" applyNumberFormat="1" applyFont="1" applyFill="1" applyBorder="1" applyAlignment="1">
      <alignment vertical="center"/>
    </xf>
    <xf numFmtId="37" fontId="37" fillId="0" borderId="9" xfId="0" quotePrefix="1" applyNumberFormat="1" applyFont="1" applyBorder="1" applyAlignment="1">
      <alignment horizontal="right" vertical="center" wrapText="1"/>
    </xf>
    <xf numFmtId="3" fontId="39" fillId="0" borderId="0" xfId="0" applyNumberFormat="1" applyFont="1"/>
    <xf numFmtId="3" fontId="37" fillId="0" borderId="0" xfId="1" applyNumberFormat="1" applyFont="1" applyFill="1" applyAlignment="1">
      <alignment vertical="center"/>
    </xf>
    <xf numFmtId="165" fontId="39" fillId="0" borderId="0" xfId="0" applyNumberFormat="1" applyFont="1"/>
    <xf numFmtId="165" fontId="42" fillId="0" borderId="0" xfId="1" applyNumberFormat="1" applyFont="1" applyFill="1" applyAlignment="1">
      <alignment horizontal="center"/>
    </xf>
    <xf numFmtId="165" fontId="42" fillId="0" borderId="0" xfId="1" applyNumberFormat="1" applyFont="1" applyFill="1"/>
    <xf numFmtId="0" fontId="42" fillId="0" borderId="0" xfId="0" applyFont="1" applyAlignment="1">
      <alignment horizontal="center"/>
    </xf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165" fontId="42" fillId="0" borderId="4" xfId="1" applyNumberFormat="1" applyFont="1" applyFill="1" applyBorder="1" applyAlignment="1">
      <alignment horizontal="center" vertical="center" wrapText="1"/>
    </xf>
    <xf numFmtId="165" fontId="42" fillId="0" borderId="0" xfId="1" applyNumberFormat="1" applyFont="1" applyFill="1" applyAlignment="1">
      <alignment horizontal="center" vertical="center" wrapText="1"/>
    </xf>
    <xf numFmtId="37" fontId="41" fillId="0" borderId="0" xfId="0" applyNumberFormat="1" applyFont="1" applyAlignment="1">
      <alignment horizontal="center" vertical="center"/>
    </xf>
    <xf numFmtId="0" fontId="41" fillId="0" borderId="0" xfId="1" applyNumberFormat="1" applyFont="1" applyFill="1" applyAlignment="1">
      <alignment horizontal="center" vertical="center"/>
    </xf>
    <xf numFmtId="165" fontId="41" fillId="0" borderId="0" xfId="1" applyNumberFormat="1" applyFont="1" applyFill="1" applyAlignment="1">
      <alignment vertical="center"/>
    </xf>
    <xf numFmtId="37" fontId="36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/>
    <xf numFmtId="165" fontId="41" fillId="0" borderId="8" xfId="1" applyNumberFormat="1" applyFont="1" applyFill="1" applyBorder="1" applyAlignment="1">
      <alignment vertical="center"/>
    </xf>
    <xf numFmtId="0" fontId="41" fillId="0" borderId="0" xfId="0" applyFont="1" applyAlignment="1">
      <alignment horizontal="right" vertical="center"/>
    </xf>
    <xf numFmtId="165" fontId="42" fillId="0" borderId="8" xfId="1" applyNumberFormat="1" applyFont="1" applyFill="1" applyBorder="1" applyAlignment="1">
      <alignment horizontal="right" vertical="center" wrapText="1" readingOrder="2"/>
    </xf>
    <xf numFmtId="0" fontId="40" fillId="0" borderId="0" xfId="0" applyFont="1" applyAlignment="1">
      <alignment vertical="center" readingOrder="2"/>
    </xf>
    <xf numFmtId="166" fontId="40" fillId="0" borderId="0" xfId="1" applyNumberFormat="1" applyFont="1" applyFill="1" applyAlignment="1">
      <alignment vertical="center" readingOrder="2"/>
    </xf>
    <xf numFmtId="166" fontId="41" fillId="0" borderId="0" xfId="1" applyNumberFormat="1" applyFont="1" applyFill="1"/>
    <xf numFmtId="0" fontId="41" fillId="0" borderId="1" xfId="0" applyFont="1" applyBorder="1" applyAlignment="1">
      <alignment horizontal="center" vertical="center"/>
    </xf>
    <xf numFmtId="165" fontId="41" fillId="0" borderId="1" xfId="1" applyNumberFormat="1" applyFont="1" applyFill="1" applyBorder="1" applyAlignment="1">
      <alignment horizontal="center" vertical="center" wrapText="1"/>
    </xf>
    <xf numFmtId="165" fontId="41" fillId="0" borderId="0" xfId="1" applyNumberFormat="1" applyFont="1" applyFill="1" applyAlignment="1">
      <alignment horizontal="center" vertical="center"/>
    </xf>
    <xf numFmtId="165" fontId="41" fillId="0" borderId="1" xfId="1" applyNumberFormat="1" applyFont="1" applyFill="1" applyBorder="1" applyAlignment="1">
      <alignment horizontal="center" vertical="center"/>
    </xf>
    <xf numFmtId="166" fontId="41" fillId="0" borderId="1" xfId="1" applyNumberFormat="1" applyFont="1" applyFill="1" applyBorder="1" applyAlignment="1">
      <alignment horizontal="center" vertical="center" wrapText="1"/>
    </xf>
    <xf numFmtId="166" fontId="41" fillId="0" borderId="1" xfId="1" applyNumberFormat="1" applyFont="1" applyFill="1" applyBorder="1" applyAlignment="1">
      <alignment horizontal="center" vertical="center"/>
    </xf>
    <xf numFmtId="166" fontId="41" fillId="0" borderId="0" xfId="1" applyNumberFormat="1" applyFont="1" applyFill="1" applyAlignment="1">
      <alignment horizontal="center" vertical="center"/>
    </xf>
    <xf numFmtId="0" fontId="41" fillId="0" borderId="0" xfId="0" quotePrefix="1" applyFont="1" applyAlignment="1">
      <alignment horizontal="right" vertical="center"/>
    </xf>
    <xf numFmtId="0" fontId="41" fillId="0" borderId="0" xfId="0" applyFont="1" applyAlignment="1">
      <alignment vertical="center"/>
    </xf>
    <xf numFmtId="165" fontId="41" fillId="0" borderId="0" xfId="1" applyNumberFormat="1" applyFont="1" applyFill="1" applyBorder="1" applyAlignment="1">
      <alignment vertical="center" wrapText="1"/>
    </xf>
    <xf numFmtId="165" fontId="41" fillId="0" borderId="8" xfId="1" applyNumberFormat="1" applyFont="1" applyFill="1" applyBorder="1" applyAlignment="1">
      <alignment vertical="center" wrapText="1"/>
    </xf>
    <xf numFmtId="166" fontId="39" fillId="0" borderId="0" xfId="1" applyNumberFormat="1" applyFont="1" applyFill="1"/>
    <xf numFmtId="165" fontId="40" fillId="0" borderId="0" xfId="1" applyNumberFormat="1" applyFont="1" applyFill="1" applyBorder="1" applyAlignment="1">
      <alignment horizontal="left" vertical="center"/>
    </xf>
    <xf numFmtId="3" fontId="43" fillId="0" borderId="0" xfId="0" applyNumberFormat="1" applyFont="1"/>
    <xf numFmtId="165" fontId="41" fillId="0" borderId="0" xfId="1" applyNumberFormat="1" applyFont="1" applyFill="1"/>
    <xf numFmtId="2" fontId="41" fillId="0" borderId="9" xfId="0" applyNumberFormat="1" applyFont="1" applyBorder="1" applyAlignment="1">
      <alignment vertical="center"/>
    </xf>
    <xf numFmtId="2" fontId="41" fillId="0" borderId="0" xfId="0" applyNumberFormat="1" applyFont="1" applyAlignment="1">
      <alignment vertical="center"/>
    </xf>
    <xf numFmtId="165" fontId="40" fillId="0" borderId="8" xfId="1" applyNumberFormat="1" applyFont="1" applyFill="1" applyBorder="1" applyAlignment="1">
      <alignment vertical="center"/>
    </xf>
    <xf numFmtId="166" fontId="40" fillId="0" borderId="0" xfId="1" applyNumberFormat="1" applyFont="1" applyFill="1" applyBorder="1" applyAlignment="1">
      <alignment vertical="center"/>
    </xf>
    <xf numFmtId="165" fontId="40" fillId="0" borderId="8" xfId="1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165" fontId="38" fillId="0" borderId="0" xfId="1" applyNumberFormat="1" applyFont="1" applyFill="1" applyAlignment="1">
      <alignment vertical="center"/>
    </xf>
    <xf numFmtId="166" fontId="38" fillId="0" borderId="0" xfId="1" applyNumberFormat="1" applyFont="1" applyFill="1" applyAlignment="1">
      <alignment vertical="center"/>
    </xf>
    <xf numFmtId="16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right" vertical="center"/>
    </xf>
    <xf numFmtId="0" fontId="42" fillId="0" borderId="0" xfId="0" applyFont="1" applyAlignment="1">
      <alignment vertical="center"/>
    </xf>
    <xf numFmtId="165" fontId="42" fillId="0" borderId="0" xfId="1" applyNumberFormat="1" applyFont="1" applyFill="1" applyAlignment="1">
      <alignment vertical="center"/>
    </xf>
    <xf numFmtId="166" fontId="42" fillId="0" borderId="0" xfId="1" applyNumberFormat="1" applyFont="1" applyFill="1" applyAlignment="1">
      <alignment vertical="center"/>
    </xf>
    <xf numFmtId="166" fontId="42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 applyAlignment="1">
      <alignment vertical="center"/>
    </xf>
    <xf numFmtId="0" fontId="33" fillId="0" borderId="0" xfId="0" applyFont="1" applyAlignment="1">
      <alignment vertical="center" wrapText="1" readingOrder="2"/>
    </xf>
    <xf numFmtId="165" fontId="33" fillId="0" borderId="3" xfId="1" applyNumberFormat="1" applyFont="1" applyFill="1" applyBorder="1" applyAlignment="1">
      <alignment horizontal="center" vertical="center" wrapText="1" readingOrder="2"/>
    </xf>
    <xf numFmtId="166" fontId="33" fillId="0" borderId="3" xfId="1" applyNumberFormat="1" applyFont="1" applyFill="1" applyBorder="1" applyAlignment="1">
      <alignment horizontal="center" vertical="center" wrapText="1" readingOrder="2"/>
    </xf>
    <xf numFmtId="165" fontId="33" fillId="0" borderId="0" xfId="1" applyNumberFormat="1" applyFont="1" applyFill="1" applyBorder="1" applyAlignment="1">
      <alignment horizontal="center" vertical="center" wrapText="1" readingOrder="2"/>
    </xf>
    <xf numFmtId="166" fontId="33" fillId="0" borderId="0" xfId="1" applyNumberFormat="1" applyFont="1" applyFill="1" applyBorder="1" applyAlignment="1">
      <alignment horizontal="center" vertical="center" wrapText="1" readingOrder="2"/>
    </xf>
    <xf numFmtId="165" fontId="42" fillId="0" borderId="1" xfId="1" applyNumberFormat="1" applyFont="1" applyFill="1" applyBorder="1" applyAlignment="1">
      <alignment horizontal="center" vertical="center" wrapText="1" readingOrder="2"/>
    </xf>
    <xf numFmtId="166" fontId="42" fillId="0" borderId="1" xfId="1" applyNumberFormat="1" applyFont="1" applyFill="1" applyBorder="1" applyAlignment="1">
      <alignment horizontal="center" vertical="center" wrapText="1" readingOrder="2"/>
    </xf>
    <xf numFmtId="166" fontId="33" fillId="0" borderId="4" xfId="0" applyNumberFormat="1" applyFont="1" applyBorder="1" applyAlignment="1">
      <alignment horizontal="center" vertical="center" wrapText="1" readingOrder="2"/>
    </xf>
    <xf numFmtId="0" fontId="33" fillId="0" borderId="4" xfId="0" applyFont="1" applyBorder="1" applyAlignment="1">
      <alignment horizontal="center" vertical="center" wrapText="1" readingOrder="2"/>
    </xf>
    <xf numFmtId="166" fontId="33" fillId="0" borderId="4" xfId="1" applyNumberFormat="1" applyFont="1" applyFill="1" applyBorder="1" applyAlignment="1">
      <alignment horizontal="center" vertical="center" wrapText="1" readingOrder="2"/>
    </xf>
    <xf numFmtId="0" fontId="42" fillId="0" borderId="0" xfId="0" applyFont="1" applyAlignment="1">
      <alignment horizontal="right" vertical="center" wrapText="1"/>
    </xf>
    <xf numFmtId="165" fontId="42" fillId="0" borderId="0" xfId="1" applyNumberFormat="1" applyFont="1" applyFill="1" applyBorder="1" applyAlignment="1">
      <alignment horizontal="center" vertical="center" readingOrder="2"/>
    </xf>
    <xf numFmtId="166" fontId="33" fillId="0" borderId="0" xfId="0" applyNumberFormat="1" applyFont="1" applyAlignment="1">
      <alignment horizontal="left" vertical="center" wrapText="1" readingOrder="2"/>
    </xf>
    <xf numFmtId="0" fontId="33" fillId="0" borderId="0" xfId="0" applyFont="1" applyAlignment="1">
      <alignment vertical="center"/>
    </xf>
    <xf numFmtId="37" fontId="33" fillId="0" borderId="0" xfId="0" applyNumberFormat="1" applyFont="1" applyAlignment="1">
      <alignment horizontal="center" vertical="center"/>
    </xf>
    <xf numFmtId="165" fontId="42" fillId="0" borderId="8" xfId="1" applyNumberFormat="1" applyFont="1" applyFill="1" applyBorder="1" applyAlignment="1">
      <alignment horizontal="center" vertical="center" readingOrder="2"/>
    </xf>
    <xf numFmtId="165" fontId="42" fillId="0" borderId="8" xfId="1" applyNumberFormat="1" applyFont="1" applyFill="1" applyBorder="1" applyAlignment="1">
      <alignment horizontal="left" vertical="center" readingOrder="2"/>
    </xf>
    <xf numFmtId="166" fontId="38" fillId="0" borderId="0" xfId="0" applyNumberFormat="1" applyFont="1" applyAlignment="1">
      <alignment vertical="center"/>
    </xf>
    <xf numFmtId="165" fontId="44" fillId="0" borderId="0" xfId="1" applyNumberFormat="1" applyFont="1" applyFill="1" applyAlignment="1">
      <alignment vertical="center"/>
    </xf>
    <xf numFmtId="165" fontId="34" fillId="0" borderId="0" xfId="1" applyNumberFormat="1" applyFont="1" applyFill="1" applyAlignment="1">
      <alignment vertical="center"/>
    </xf>
    <xf numFmtId="0" fontId="36" fillId="0" borderId="1" xfId="0" applyFont="1" applyBorder="1" applyAlignment="1">
      <alignment horizontal="right" vertical="center" wrapText="1" readingOrder="2"/>
    </xf>
    <xf numFmtId="37" fontId="36" fillId="0" borderId="1" xfId="0" applyNumberFormat="1" applyFont="1" applyBorder="1" applyAlignment="1">
      <alignment horizontal="center" vertical="center" wrapText="1" readingOrder="2"/>
    </xf>
    <xf numFmtId="0" fontId="36" fillId="0" borderId="1" xfId="0" applyFont="1" applyBorder="1" applyAlignment="1">
      <alignment vertical="center" wrapText="1" readingOrder="2"/>
    </xf>
    <xf numFmtId="37" fontId="37" fillId="0" borderId="0" xfId="0" applyNumberFormat="1" applyFont="1" applyAlignment="1">
      <alignment horizontal="right" vertical="center" wrapText="1"/>
    </xf>
    <xf numFmtId="0" fontId="41" fillId="0" borderId="0" xfId="0" applyFont="1" applyAlignment="1">
      <alignment horizontal="right" vertical="center" wrapText="1" readingOrder="2"/>
    </xf>
    <xf numFmtId="0" fontId="41" fillId="0" borderId="0" xfId="0" applyFont="1" applyAlignment="1">
      <alignment vertical="center" wrapText="1"/>
    </xf>
    <xf numFmtId="165" fontId="36" fillId="0" borderId="8" xfId="1" applyNumberFormat="1" applyFont="1" applyFill="1" applyBorder="1" applyAlignment="1">
      <alignment vertical="center"/>
    </xf>
    <xf numFmtId="165" fontId="41" fillId="0" borderId="0" xfId="1" applyNumberFormat="1" applyFont="1" applyFill="1" applyBorder="1" applyAlignment="1">
      <alignment vertical="center" wrapText="1" readingOrder="2"/>
    </xf>
    <xf numFmtId="165" fontId="41" fillId="0" borderId="0" xfId="0" applyNumberFormat="1" applyFont="1"/>
    <xf numFmtId="3" fontId="41" fillId="0" borderId="0" xfId="0" applyNumberFormat="1" applyFont="1"/>
    <xf numFmtId="0" fontId="36" fillId="0" borderId="14" xfId="0" applyFont="1" applyBorder="1" applyAlignment="1">
      <alignment horizontal="center" vertical="center" wrapText="1" readingOrder="2"/>
    </xf>
    <xf numFmtId="165" fontId="36" fillId="0" borderId="14" xfId="1" applyNumberFormat="1" applyFont="1" applyFill="1" applyBorder="1" applyAlignment="1">
      <alignment horizontal="center" vertical="center" wrapText="1" readingOrder="2"/>
    </xf>
    <xf numFmtId="165" fontId="37" fillId="0" borderId="0" xfId="1" applyNumberFormat="1" applyFont="1" applyFill="1" applyAlignment="1">
      <alignment vertical="center" wrapText="1"/>
    </xf>
    <xf numFmtId="165" fontId="37" fillId="0" borderId="3" xfId="1" applyNumberFormat="1" applyFont="1" applyFill="1" applyBorder="1" applyAlignment="1">
      <alignment vertical="center" wrapText="1"/>
    </xf>
    <xf numFmtId="37" fontId="45" fillId="0" borderId="0" xfId="0" applyNumberFormat="1" applyFont="1" applyAlignment="1">
      <alignment horizontal="center" vertical="center" wrapText="1"/>
    </xf>
    <xf numFmtId="10" fontId="37" fillId="0" borderId="0" xfId="0" applyNumberFormat="1" applyFont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 readingOrder="2"/>
    </xf>
    <xf numFmtId="165" fontId="35" fillId="0" borderId="8" xfId="1" applyNumberFormat="1" applyFont="1" applyFill="1" applyBorder="1" applyAlignment="1">
      <alignment vertical="center"/>
    </xf>
    <xf numFmtId="10" fontId="35" fillId="0" borderId="2" xfId="2" applyNumberFormat="1" applyFont="1" applyFill="1" applyBorder="1" applyAlignment="1">
      <alignment horizontal="center" vertical="center" wrapText="1" readingOrder="2"/>
    </xf>
    <xf numFmtId="37" fontId="37" fillId="0" borderId="0" xfId="0" quotePrefix="1" applyNumberFormat="1" applyFont="1" applyAlignment="1">
      <alignment horizontal="center" vertical="center" wrapText="1"/>
    </xf>
    <xf numFmtId="0" fontId="37" fillId="0" borderId="0" xfId="0" applyFont="1" applyAlignment="1">
      <alignment horizontal="right" vertical="center" wrapText="1" readingOrder="2"/>
    </xf>
    <xf numFmtId="165" fontId="37" fillId="0" borderId="0" xfId="0" applyNumberFormat="1" applyFont="1"/>
    <xf numFmtId="0" fontId="31" fillId="0" borderId="0" xfId="0" applyFont="1" applyAlignment="1">
      <alignment vertical="center" wrapText="1" readingOrder="2"/>
    </xf>
    <xf numFmtId="0" fontId="32" fillId="0" borderId="0" xfId="0" applyFont="1" applyAlignment="1">
      <alignment vertical="center" wrapText="1" readingOrder="2"/>
    </xf>
    <xf numFmtId="0" fontId="32" fillId="0" borderId="0" xfId="0" applyFont="1" applyAlignment="1">
      <alignment horizontal="center" vertical="center" readingOrder="2"/>
    </xf>
    <xf numFmtId="37" fontId="32" fillId="0" borderId="0" xfId="0" quotePrefix="1" applyNumberFormat="1" applyFont="1" applyAlignment="1">
      <alignment horizontal="right" vertical="center" wrapText="1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right" vertical="center"/>
    </xf>
    <xf numFmtId="3" fontId="32" fillId="0" borderId="0" xfId="0" applyNumberFormat="1" applyFont="1" applyAlignment="1">
      <alignment horizontal="center" vertical="center"/>
    </xf>
    <xf numFmtId="10" fontId="32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31" fillId="0" borderId="1" xfId="1" applyNumberFormat="1" applyFont="1" applyFill="1" applyBorder="1" applyAlignment="1">
      <alignment horizontal="center" vertical="center" wrapText="1" readingOrder="2"/>
    </xf>
    <xf numFmtId="0" fontId="31" fillId="0" borderId="1" xfId="0" applyFont="1" applyBorder="1" applyAlignment="1">
      <alignment horizontal="center" vertical="center" wrapText="1" readingOrder="2"/>
    </xf>
    <xf numFmtId="165" fontId="32" fillId="0" borderId="0" xfId="1" applyNumberFormat="1" applyFont="1" applyFill="1" applyBorder="1" applyAlignment="1">
      <alignment horizontal="center" vertical="center" wrapText="1" readingOrder="2"/>
    </xf>
    <xf numFmtId="165" fontId="32" fillId="0" borderId="0" xfId="1" applyNumberFormat="1" applyFont="1" applyFill="1" applyAlignment="1">
      <alignment horizontal="center" vertical="center" wrapText="1" readingOrder="2"/>
    </xf>
    <xf numFmtId="165" fontId="32" fillId="0" borderId="3" xfId="1" applyNumberFormat="1" applyFont="1" applyFill="1" applyBorder="1" applyAlignment="1">
      <alignment horizontal="center" vertical="center" wrapText="1" readingOrder="2"/>
    </xf>
    <xf numFmtId="165" fontId="32" fillId="0" borderId="1" xfId="1" applyNumberFormat="1" applyFont="1" applyFill="1" applyBorder="1" applyAlignment="1">
      <alignment horizontal="center" vertical="center" wrapText="1" readingOrder="2"/>
    </xf>
    <xf numFmtId="10" fontId="32" fillId="0" borderId="3" xfId="2" applyNumberFormat="1" applyFont="1" applyFill="1" applyBorder="1" applyAlignment="1">
      <alignment horizontal="center" vertical="center" wrapText="1" readingOrder="2"/>
    </xf>
    <xf numFmtId="10" fontId="32" fillId="0" borderId="1" xfId="2" applyNumberFormat="1" applyFont="1" applyFill="1" applyBorder="1" applyAlignment="1">
      <alignment horizontal="center" vertical="center" wrapText="1" readingOrder="2"/>
    </xf>
    <xf numFmtId="0" fontId="31" fillId="0" borderId="0" xfId="0" applyFont="1" applyAlignment="1">
      <alignment horizontal="center" vertical="center"/>
    </xf>
    <xf numFmtId="0" fontId="32" fillId="0" borderId="15" xfId="0" applyFont="1" applyBorder="1" applyAlignment="1">
      <alignment horizontal="center" vertical="center" wrapText="1" readingOrder="2"/>
    </xf>
    <xf numFmtId="0" fontId="32" fillId="0" borderId="16" xfId="0" applyFont="1" applyBorder="1" applyAlignment="1">
      <alignment horizontal="center" vertical="center" wrapText="1" readingOrder="2"/>
    </xf>
    <xf numFmtId="165" fontId="32" fillId="0" borderId="0" xfId="1" applyNumberFormat="1" applyFont="1" applyFill="1" applyAlignment="1">
      <alignment horizontal="center" vertical="center"/>
    </xf>
    <xf numFmtId="165" fontId="32" fillId="0" borderId="3" xfId="1" applyNumberFormat="1" applyFont="1" applyFill="1" applyBorder="1" applyAlignment="1">
      <alignment horizontal="center" vertical="center" readingOrder="2"/>
    </xf>
    <xf numFmtId="165" fontId="32" fillId="0" borderId="1" xfId="1" applyNumberFormat="1" applyFont="1" applyFill="1" applyBorder="1" applyAlignment="1">
      <alignment horizontal="center" vertical="center" readingOrder="2"/>
    </xf>
    <xf numFmtId="165" fontId="32" fillId="0" borderId="0" xfId="1" applyNumberFormat="1" applyFont="1" applyFill="1" applyBorder="1" applyAlignment="1">
      <alignment horizontal="center" vertical="center" readingOrder="2"/>
    </xf>
    <xf numFmtId="0" fontId="31" fillId="0" borderId="0" xfId="0" applyFont="1" applyAlignment="1">
      <alignment horizontal="right" vertical="center" readingOrder="2"/>
    </xf>
    <xf numFmtId="165" fontId="32" fillId="0" borderId="1" xfId="1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wrapText="1" readingOrder="2"/>
    </xf>
    <xf numFmtId="0" fontId="33" fillId="0" borderId="3" xfId="0" applyFont="1" applyBorder="1" applyAlignment="1">
      <alignment horizontal="center" vertical="center" wrapText="1" readingOrder="2"/>
    </xf>
    <xf numFmtId="0" fontId="33" fillId="0" borderId="1" xfId="0" applyFont="1" applyBorder="1" applyAlignment="1">
      <alignment horizontal="center" vertical="center" wrapText="1" readingOrder="2"/>
    </xf>
    <xf numFmtId="0" fontId="33" fillId="0" borderId="0" xfId="0" applyFont="1" applyAlignment="1">
      <alignment horizontal="center"/>
    </xf>
    <xf numFmtId="0" fontId="33" fillId="0" borderId="3" xfId="0" applyFont="1" applyBorder="1" applyAlignment="1">
      <alignment horizontal="center" vertical="center" readingOrder="2"/>
    </xf>
    <xf numFmtId="0" fontId="33" fillId="0" borderId="1" xfId="0" applyFont="1" applyBorder="1" applyAlignment="1">
      <alignment horizontal="center" vertical="center" readingOrder="2"/>
    </xf>
    <xf numFmtId="0" fontId="33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right" vertical="center" readingOrder="2"/>
    </xf>
    <xf numFmtId="0" fontId="33" fillId="0" borderId="1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 readingOrder="2"/>
    </xf>
    <xf numFmtId="0" fontId="36" fillId="0" borderId="1" xfId="0" applyFont="1" applyBorder="1" applyAlignment="1">
      <alignment horizontal="center" vertical="center" wrapText="1" readingOrder="2"/>
    </xf>
    <xf numFmtId="0" fontId="37" fillId="0" borderId="3" xfId="0" applyFont="1" applyBorder="1" applyAlignment="1">
      <alignment horizontal="center" vertical="center" readingOrder="2"/>
    </xf>
    <xf numFmtId="0" fontId="37" fillId="0" borderId="1" xfId="0" applyFont="1" applyBorder="1" applyAlignment="1">
      <alignment horizontal="center" vertical="center" readingOrder="2"/>
    </xf>
    <xf numFmtId="0" fontId="37" fillId="0" borderId="0" xfId="0" applyFont="1" applyAlignment="1">
      <alignment horizontal="center" vertical="center" wrapText="1" readingOrder="2"/>
    </xf>
    <xf numFmtId="0" fontId="37" fillId="0" borderId="1" xfId="0" applyFont="1" applyBorder="1" applyAlignment="1">
      <alignment horizontal="center" vertical="center" wrapText="1" readingOrder="2"/>
    </xf>
    <xf numFmtId="165" fontId="37" fillId="0" borderId="0" xfId="1" applyNumberFormat="1" applyFont="1" applyFill="1" applyBorder="1" applyAlignment="1">
      <alignment horizontal="center" vertical="center" readingOrder="2"/>
    </xf>
    <xf numFmtId="165" fontId="37" fillId="0" borderId="1" xfId="1" applyNumberFormat="1" applyFont="1" applyFill="1" applyBorder="1" applyAlignment="1">
      <alignment horizontal="center" vertical="center" readingOrder="2"/>
    </xf>
    <xf numFmtId="0" fontId="37" fillId="0" borderId="0" xfId="0" applyFont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37" fontId="36" fillId="0" borderId="11" xfId="0" applyNumberFormat="1" applyFont="1" applyBorder="1" applyAlignment="1">
      <alignment horizontal="center" vertical="center"/>
    </xf>
    <xf numFmtId="0" fontId="39" fillId="0" borderId="12" xfId="0" applyFont="1" applyBorder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right" vertical="center" readingOrder="2"/>
    </xf>
    <xf numFmtId="166" fontId="40" fillId="0" borderId="0" xfId="1" applyNumberFormat="1" applyFont="1" applyFill="1" applyAlignment="1">
      <alignment horizontal="right" vertical="center" readingOrder="2"/>
    </xf>
    <xf numFmtId="0" fontId="42" fillId="0" borderId="1" xfId="0" applyFont="1" applyBorder="1" applyAlignment="1">
      <alignment horizontal="center"/>
    </xf>
    <xf numFmtId="165" fontId="33" fillId="0" borderId="1" xfId="1" applyNumberFormat="1" applyFont="1" applyFill="1" applyBorder="1" applyAlignment="1">
      <alignment horizontal="center" vertical="center" wrapText="1" readingOrder="2"/>
    </xf>
    <xf numFmtId="0" fontId="41" fillId="0" borderId="5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166" fontId="40" fillId="0" borderId="1" xfId="1" applyNumberFormat="1" applyFont="1" applyFill="1" applyBorder="1" applyAlignment="1">
      <alignment horizontal="center" vertical="center" wrapText="1" readingOrder="2"/>
    </xf>
    <xf numFmtId="37" fontId="40" fillId="0" borderId="1" xfId="0" applyNumberFormat="1" applyFont="1" applyBorder="1" applyAlignment="1">
      <alignment horizontal="center" vertical="center" wrapText="1" readingOrder="2"/>
    </xf>
    <xf numFmtId="0" fontId="40" fillId="0" borderId="1" xfId="0" applyFont="1" applyBorder="1" applyAlignment="1">
      <alignment horizontal="center" vertical="center" wrapText="1" readingOrder="2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7" fillId="0" borderId="7" xfId="0" applyFont="1" applyBorder="1" applyAlignment="1">
      <alignment horizontal="center"/>
    </xf>
    <xf numFmtId="166" fontId="40" fillId="0" borderId="1" xfId="1" applyNumberFormat="1" applyFont="1" applyFill="1" applyBorder="1" applyAlignment="1">
      <alignment horizontal="center" vertical="center"/>
    </xf>
    <xf numFmtId="37" fontId="33" fillId="0" borderId="1" xfId="0" applyNumberFormat="1" applyFont="1" applyBorder="1" applyAlignment="1">
      <alignment horizontal="center" vertical="center" wrapText="1" readingOrder="2"/>
    </xf>
    <xf numFmtId="0" fontId="42" fillId="0" borderId="3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165" fontId="33" fillId="0" borderId="3" xfId="1" applyNumberFormat="1" applyFont="1" applyFill="1" applyBorder="1" applyAlignment="1">
      <alignment horizontal="center" vertical="center" wrapText="1" readingOrder="2"/>
    </xf>
    <xf numFmtId="165" fontId="33" fillId="0" borderId="0" xfId="1" applyNumberFormat="1" applyFont="1" applyFill="1" applyBorder="1" applyAlignment="1">
      <alignment horizontal="center" vertical="center" wrapText="1" readingOrder="2"/>
    </xf>
    <xf numFmtId="166" fontId="33" fillId="0" borderId="3" xfId="1" applyNumberFormat="1" applyFont="1" applyFill="1" applyBorder="1" applyAlignment="1">
      <alignment horizontal="center" vertical="center" wrapText="1" readingOrder="2"/>
    </xf>
    <xf numFmtId="166" fontId="33" fillId="0" borderId="0" xfId="1" applyNumberFormat="1" applyFont="1" applyFill="1" applyBorder="1" applyAlignment="1">
      <alignment horizontal="center" vertical="center" wrapText="1" readingOrder="2"/>
    </xf>
    <xf numFmtId="0" fontId="37" fillId="0" borderId="3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6" fillId="0" borderId="3" xfId="0" applyFont="1" applyBorder="1" applyAlignment="1">
      <alignment horizontal="center" vertical="center" wrapText="1" readingOrder="2"/>
    </xf>
    <xf numFmtId="0" fontId="36" fillId="0" borderId="0" xfId="0" applyFont="1" applyAlignment="1">
      <alignment horizontal="center" vertical="center" wrapText="1" readingOrder="2"/>
    </xf>
    <xf numFmtId="37" fontId="36" fillId="0" borderId="1" xfId="0" applyNumberFormat="1" applyFont="1" applyBorder="1" applyAlignment="1">
      <alignment horizontal="center" vertical="center" wrapText="1" readingOrder="2"/>
    </xf>
    <xf numFmtId="165" fontId="36" fillId="0" borderId="1" xfId="0" applyNumberFormat="1" applyFont="1" applyBorder="1" applyAlignment="1">
      <alignment horizontal="center" vertical="center" wrapText="1" readingOrder="2"/>
    </xf>
    <xf numFmtId="0" fontId="36" fillId="0" borderId="4" xfId="0" applyFont="1" applyBorder="1" applyAlignment="1">
      <alignment horizontal="center" vertical="center" wrapText="1" readingOrder="2"/>
    </xf>
    <xf numFmtId="165" fontId="36" fillId="0" borderId="4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 readingOrder="2"/>
    </xf>
    <xf numFmtId="37" fontId="18" fillId="0" borderId="4" xfId="0" applyNumberFormat="1" applyFont="1" applyBorder="1" applyAlignment="1">
      <alignment horizontal="center" vertical="center" wrapText="1" readingOrder="2"/>
    </xf>
    <xf numFmtId="0" fontId="18" fillId="0" borderId="4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/>
    </xf>
  </cellXfs>
  <cellStyles count="6">
    <cellStyle name="Comma" xfId="1" builtinId="3"/>
    <cellStyle name="Comma 2" xfId="5" xr:uid="{854F9E09-734A-4D7F-8E1A-643FB28D90FE}"/>
    <cellStyle name="Hyperlink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10</xdr:row>
      <xdr:rowOff>57150</xdr:rowOff>
    </xdr:from>
    <xdr:to>
      <xdr:col>428</xdr:col>
      <xdr:colOff>318390</xdr:colOff>
      <xdr:row>93</xdr:row>
      <xdr:rowOff>173124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</xdr:colOff>
      <xdr:row>0</xdr:row>
      <xdr:rowOff>0</xdr:rowOff>
    </xdr:from>
    <xdr:to>
      <xdr:col>6</xdr:col>
      <xdr:colOff>335281</xdr:colOff>
      <xdr:row>44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3EF5BF-1B94-A416-C487-4D1E8E29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3294239" y="0"/>
          <a:ext cx="3512821" cy="9014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144780</xdr:colOff>
      <xdr:row>0</xdr:row>
      <xdr:rowOff>0</xdr:rowOff>
    </xdr:from>
    <xdr:to>
      <xdr:col>11</xdr:col>
      <xdr:colOff>7620</xdr:colOff>
      <xdr:row>44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ED12DF-7950-2F72-2087-869E9D54F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0497700" y="0"/>
          <a:ext cx="6294120" cy="9060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N29"/>
  <sheetViews>
    <sheetView rightToLeft="1" tabSelected="1" view="pageBreakPreview" topLeftCell="A10" zoomScaleNormal="100" zoomScaleSheetLayoutView="100" workbookViewId="0">
      <selection activeCell="B22" sqref="B22:K24"/>
    </sheetView>
  </sheetViews>
  <sheetFormatPr defaultColWidth="9.109375" defaultRowHeight="16.2"/>
  <cols>
    <col min="1" max="1" width="2.6640625" style="14" customWidth="1"/>
    <col min="2" max="16384" width="9.109375" style="14"/>
  </cols>
  <sheetData>
    <row r="8" spans="13:14">
      <c r="N8"/>
    </row>
    <row r="16" spans="13:14">
      <c r="M16" s="14" t="s">
        <v>55</v>
      </c>
    </row>
    <row r="18" spans="2:11">
      <c r="J18" s="18"/>
    </row>
    <row r="22" spans="2:11" ht="15" customHeight="1">
      <c r="B22" s="249" t="s">
        <v>68</v>
      </c>
      <c r="C22" s="249"/>
      <c r="D22" s="249"/>
      <c r="E22" s="249"/>
      <c r="F22" s="249"/>
      <c r="G22" s="249"/>
      <c r="H22" s="249"/>
      <c r="I22" s="249"/>
      <c r="J22" s="249"/>
      <c r="K22" s="249"/>
    </row>
    <row r="23" spans="2:11" ht="15" customHeight="1">
      <c r="B23" s="249"/>
      <c r="C23" s="249"/>
      <c r="D23" s="249"/>
      <c r="E23" s="249"/>
      <c r="F23" s="249"/>
      <c r="G23" s="249"/>
      <c r="H23" s="249"/>
      <c r="I23" s="249"/>
      <c r="J23" s="249"/>
      <c r="K23" s="249"/>
    </row>
    <row r="24" spans="2:1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</row>
    <row r="26" spans="2:11" ht="15" customHeight="1">
      <c r="B26" s="249" t="s">
        <v>424</v>
      </c>
      <c r="C26" s="249"/>
      <c r="D26" s="249"/>
      <c r="E26" s="249"/>
      <c r="F26" s="249"/>
      <c r="G26" s="249"/>
      <c r="H26" s="249"/>
      <c r="I26" s="249"/>
      <c r="J26" s="249"/>
      <c r="K26" s="249"/>
    </row>
    <row r="27" spans="2:11" ht="15" customHeight="1">
      <c r="B27" s="249"/>
      <c r="C27" s="249"/>
      <c r="D27" s="249"/>
      <c r="E27" s="249"/>
      <c r="F27" s="249"/>
      <c r="G27" s="249"/>
      <c r="H27" s="249"/>
      <c r="I27" s="249"/>
      <c r="J27" s="249"/>
      <c r="K27" s="249"/>
    </row>
    <row r="28" spans="2:11" ht="15" customHeight="1">
      <c r="B28" s="249"/>
      <c r="C28" s="249"/>
      <c r="D28" s="249"/>
      <c r="E28" s="249"/>
      <c r="F28" s="249"/>
      <c r="G28" s="249"/>
      <c r="H28" s="249"/>
      <c r="I28" s="249"/>
      <c r="J28" s="249"/>
      <c r="K28" s="249"/>
    </row>
    <row r="29" spans="2:11" ht="15" customHeight="1">
      <c r="B29" s="17"/>
      <c r="C29" s="17"/>
      <c r="D29" s="17"/>
      <c r="E29" s="17"/>
      <c r="F29" s="17"/>
      <c r="G29" s="17"/>
      <c r="H29" s="17"/>
      <c r="I29" s="17"/>
      <c r="J29" s="17"/>
      <c r="K29" s="17"/>
    </row>
  </sheetData>
  <mergeCells count="2">
    <mergeCell ref="B22:K24"/>
    <mergeCell ref="B26:K28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87"/>
  <sheetViews>
    <sheetView rightToLeft="1" view="pageBreakPreview" topLeftCell="A246" zoomScale="30" zoomScaleNormal="100" zoomScaleSheetLayoutView="30" workbookViewId="0">
      <selection activeCell="N292" sqref="N292"/>
    </sheetView>
  </sheetViews>
  <sheetFormatPr defaultColWidth="9.109375" defaultRowHeight="29.4"/>
  <cols>
    <col min="1" max="1" width="9.109375" style="4"/>
    <col min="2" max="2" width="56.88671875" style="39" customWidth="1"/>
    <col min="3" max="3" width="1.88671875" style="39" customWidth="1"/>
    <col min="4" max="4" width="29.88671875" style="40" bestFit="1" customWidth="1"/>
    <col min="5" max="5" width="1.109375" style="41" customWidth="1"/>
    <col min="6" max="6" width="40.109375" style="41" bestFit="1" customWidth="1"/>
    <col min="7" max="7" width="1.44140625" style="41" customWidth="1"/>
    <col min="8" max="8" width="40.109375" style="41" bestFit="1" customWidth="1"/>
    <col min="9" max="9" width="1.5546875" style="41" customWidth="1"/>
    <col min="10" max="10" width="26.6640625" style="41" customWidth="1"/>
    <col min="11" max="11" width="3.33203125" style="41" customWidth="1"/>
    <col min="12" max="12" width="38.6640625" style="41" bestFit="1" customWidth="1"/>
    <col min="13" max="13" width="1.44140625" style="41" customWidth="1"/>
    <col min="14" max="14" width="27.6640625" style="41" customWidth="1"/>
    <col min="15" max="15" width="3.33203125" style="41" customWidth="1"/>
    <col min="16" max="16" width="35.88671875" style="41" customWidth="1"/>
    <col min="17" max="17" width="1.109375" style="41" customWidth="1"/>
    <col min="18" max="18" width="34.88671875" style="41" customWidth="1"/>
    <col min="19" max="19" width="1.44140625" style="41" customWidth="1"/>
    <col min="20" max="20" width="22.109375" style="41" customWidth="1"/>
    <col min="21" max="21" width="1.5546875" style="41" customWidth="1"/>
    <col min="22" max="22" width="40.109375" style="41" customWidth="1"/>
    <col min="23" max="23" width="1.88671875" style="41" customWidth="1"/>
    <col min="24" max="24" width="40.109375" style="40" customWidth="1"/>
    <col min="25" max="25" width="1.5546875" style="39" customWidth="1"/>
    <col min="26" max="26" width="14.6640625" style="42" bestFit="1" customWidth="1"/>
    <col min="27" max="27" width="15.5546875" style="39" bestFit="1" customWidth="1"/>
    <col min="28" max="16384" width="9.109375" style="4"/>
  </cols>
  <sheetData>
    <row r="1" spans="1:26" s="39" customFormat="1" ht="30.6">
      <c r="B1" s="258" t="s">
        <v>83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s="39" customFormat="1" ht="30.6">
      <c r="B2" s="258" t="s">
        <v>47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</row>
    <row r="3" spans="1:26" s="39" customFormat="1" ht="30.6">
      <c r="B3" s="258" t="s">
        <v>425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</row>
    <row r="4" spans="1:26" s="39" customFormat="1" ht="30.6">
      <c r="B4" s="265" t="s">
        <v>25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</row>
    <row r="5" spans="1:26" s="39" customFormat="1" ht="30.6">
      <c r="B5" s="265" t="s">
        <v>26</v>
      </c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</row>
    <row r="6" spans="1:26" s="39" customFormat="1"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0"/>
      <c r="Z6" s="42"/>
    </row>
    <row r="7" spans="1:26" s="39" customFormat="1" ht="31.2" thickBot="1">
      <c r="B7" s="43"/>
      <c r="C7" s="241"/>
      <c r="D7" s="250" t="s">
        <v>377</v>
      </c>
      <c r="E7" s="250"/>
      <c r="F7" s="250"/>
      <c r="G7" s="250"/>
      <c r="H7" s="250"/>
      <c r="I7" s="44"/>
      <c r="J7" s="266" t="s">
        <v>7</v>
      </c>
      <c r="K7" s="266"/>
      <c r="L7" s="266"/>
      <c r="M7" s="266"/>
      <c r="N7" s="266"/>
      <c r="O7" s="266"/>
      <c r="P7" s="266"/>
      <c r="Q7" s="41"/>
      <c r="R7" s="251" t="s">
        <v>426</v>
      </c>
      <c r="S7" s="251"/>
      <c r="T7" s="251"/>
      <c r="U7" s="251"/>
      <c r="V7" s="251"/>
      <c r="W7" s="251"/>
      <c r="X7" s="251"/>
      <c r="Y7" s="251"/>
      <c r="Z7" s="251"/>
    </row>
    <row r="8" spans="1:26" s="39" customFormat="1">
      <c r="B8" s="259" t="s">
        <v>1</v>
      </c>
      <c r="C8" s="242"/>
      <c r="D8" s="264" t="s">
        <v>3</v>
      </c>
      <c r="E8" s="252"/>
      <c r="F8" s="264" t="s">
        <v>0</v>
      </c>
      <c r="G8" s="252"/>
      <c r="H8" s="254" t="s">
        <v>21</v>
      </c>
      <c r="I8" s="46"/>
      <c r="J8" s="261" t="s">
        <v>4</v>
      </c>
      <c r="K8" s="261"/>
      <c r="L8" s="261"/>
      <c r="M8" s="48"/>
      <c r="N8" s="261" t="s">
        <v>5</v>
      </c>
      <c r="O8" s="261"/>
      <c r="P8" s="261"/>
      <c r="Q8" s="41"/>
      <c r="R8" s="262" t="s">
        <v>3</v>
      </c>
      <c r="S8" s="252"/>
      <c r="T8" s="254" t="s">
        <v>246</v>
      </c>
      <c r="U8" s="47"/>
      <c r="V8" s="262" t="s">
        <v>0</v>
      </c>
      <c r="W8" s="252"/>
      <c r="X8" s="254" t="s">
        <v>21</v>
      </c>
      <c r="Y8" s="243"/>
      <c r="Z8" s="256" t="s">
        <v>247</v>
      </c>
    </row>
    <row r="9" spans="1:26" s="39" customFormat="1" ht="30" thickBot="1">
      <c r="B9" s="260"/>
      <c r="C9" s="242"/>
      <c r="D9" s="263"/>
      <c r="E9" s="253"/>
      <c r="F9" s="263"/>
      <c r="G9" s="253"/>
      <c r="H9" s="255"/>
      <c r="I9" s="46"/>
      <c r="J9" s="45" t="s">
        <v>3</v>
      </c>
      <c r="K9" s="45"/>
      <c r="L9" s="45" t="s">
        <v>0</v>
      </c>
      <c r="M9" s="48"/>
      <c r="N9" s="45" t="s">
        <v>3</v>
      </c>
      <c r="O9" s="45"/>
      <c r="P9" s="45" t="s">
        <v>46</v>
      </c>
      <c r="Q9" s="41"/>
      <c r="R9" s="263"/>
      <c r="S9" s="252"/>
      <c r="T9" s="255"/>
      <c r="U9" s="47"/>
      <c r="V9" s="263"/>
      <c r="W9" s="252"/>
      <c r="X9" s="255"/>
      <c r="Y9" s="243"/>
      <c r="Z9" s="257"/>
    </row>
    <row r="10" spans="1:26" s="39" customFormat="1">
      <c r="A10" s="39">
        <v>1</v>
      </c>
      <c r="B10" s="244" t="s">
        <v>435</v>
      </c>
      <c r="D10" s="49">
        <v>0</v>
      </c>
      <c r="E10" s="49"/>
      <c r="F10" s="49">
        <v>0</v>
      </c>
      <c r="G10" s="49"/>
      <c r="H10" s="50">
        <v>0</v>
      </c>
      <c r="I10" s="40"/>
      <c r="J10" s="40">
        <v>5270374</v>
      </c>
      <c r="K10" s="40"/>
      <c r="L10" s="40">
        <v>23002346553</v>
      </c>
      <c r="M10" s="51"/>
      <c r="N10" s="40">
        <v>0</v>
      </c>
      <c r="O10" s="40"/>
      <c r="P10" s="40">
        <v>0</v>
      </c>
      <c r="Q10" s="40"/>
      <c r="R10" s="40">
        <v>5270374</v>
      </c>
      <c r="S10" s="40"/>
      <c r="T10" s="52" t="s">
        <v>436</v>
      </c>
      <c r="U10" s="40"/>
      <c r="V10" s="40">
        <v>23002346553</v>
      </c>
      <c r="W10" s="40"/>
      <c r="X10" s="41">
        <v>22543482731</v>
      </c>
      <c r="Y10" s="51"/>
      <c r="Z10" s="42">
        <f>X10/درآمدها!$J$5</f>
        <v>1.7028240463165308E-3</v>
      </c>
    </row>
    <row r="11" spans="1:26" s="39" customFormat="1">
      <c r="A11" s="39">
        <v>2</v>
      </c>
      <c r="B11" s="244" t="s">
        <v>401</v>
      </c>
      <c r="D11" s="53">
        <v>357382</v>
      </c>
      <c r="E11" s="49"/>
      <c r="F11" s="49">
        <v>5010302761</v>
      </c>
      <c r="G11" s="49"/>
      <c r="H11" s="54">
        <v>4984235749</v>
      </c>
      <c r="I11" s="40"/>
      <c r="J11" s="40">
        <v>3145920</v>
      </c>
      <c r="K11" s="40"/>
      <c r="L11" s="40">
        <v>45746346547</v>
      </c>
      <c r="M11" s="51"/>
      <c r="N11" s="40">
        <v>22053</v>
      </c>
      <c r="O11" s="40"/>
      <c r="P11" s="40">
        <v>322198596</v>
      </c>
      <c r="Q11" s="40"/>
      <c r="R11" s="40">
        <v>3481249</v>
      </c>
      <c r="S11" s="40"/>
      <c r="T11" s="52" t="s">
        <v>437</v>
      </c>
      <c r="U11" s="40"/>
      <c r="V11" s="40">
        <v>50434450712</v>
      </c>
      <c r="W11" s="40"/>
      <c r="X11" s="41">
        <v>45852096285</v>
      </c>
      <c r="Y11" s="51"/>
      <c r="Z11" s="42">
        <f>X11/درآمدها!$J$5</f>
        <v>3.4634423198839706E-3</v>
      </c>
    </row>
    <row r="12" spans="1:26" s="39" customFormat="1">
      <c r="A12" s="39">
        <v>3</v>
      </c>
      <c r="B12" s="244" t="s">
        <v>390</v>
      </c>
      <c r="D12" s="53">
        <v>557071</v>
      </c>
      <c r="E12" s="49"/>
      <c r="F12" s="49">
        <v>39490238748</v>
      </c>
      <c r="G12" s="49"/>
      <c r="H12" s="54">
        <v>37583448741</v>
      </c>
      <c r="I12" s="40"/>
      <c r="J12" s="40">
        <v>73473</v>
      </c>
      <c r="K12" s="40"/>
      <c r="L12" s="40">
        <v>5027480518</v>
      </c>
      <c r="M12" s="51"/>
      <c r="N12" s="40">
        <v>5986</v>
      </c>
      <c r="O12" s="40"/>
      <c r="P12" s="40">
        <v>422624063</v>
      </c>
      <c r="Q12" s="40"/>
      <c r="R12" s="40">
        <v>624558</v>
      </c>
      <c r="S12" s="40"/>
      <c r="T12" s="52" t="s">
        <v>438</v>
      </c>
      <c r="U12" s="40"/>
      <c r="V12" s="40">
        <v>44095095203</v>
      </c>
      <c r="W12" s="40"/>
      <c r="X12" s="41">
        <v>46203052706</v>
      </c>
      <c r="Y12" s="51"/>
      <c r="Z12" s="42">
        <f>X12/درآمدها!$J$5</f>
        <v>3.4899518454980494E-3</v>
      </c>
    </row>
    <row r="13" spans="1:26" s="39" customFormat="1">
      <c r="A13" s="39">
        <v>4</v>
      </c>
      <c r="B13" s="244" t="s">
        <v>403</v>
      </c>
      <c r="D13" s="53">
        <v>2222346</v>
      </c>
      <c r="E13" s="49"/>
      <c r="F13" s="49">
        <v>39767646607</v>
      </c>
      <c r="G13" s="49"/>
      <c r="H13" s="54">
        <v>43630180067</v>
      </c>
      <c r="I13" s="40"/>
      <c r="J13" s="41">
        <v>747974</v>
      </c>
      <c r="K13" s="41"/>
      <c r="L13" s="40">
        <v>14979027294</v>
      </c>
      <c r="M13" s="51"/>
      <c r="N13" s="40">
        <v>23571</v>
      </c>
      <c r="O13" s="40"/>
      <c r="P13" s="40">
        <v>434442704</v>
      </c>
      <c r="Q13" s="40"/>
      <c r="R13" s="40">
        <v>2946749</v>
      </c>
      <c r="S13" s="40"/>
      <c r="T13" s="52" t="s">
        <v>439</v>
      </c>
      <c r="U13" s="40"/>
      <c r="V13" s="40">
        <v>54312231197</v>
      </c>
      <c r="W13" s="40"/>
      <c r="X13" s="41">
        <v>56182359881</v>
      </c>
      <c r="Y13" s="51"/>
      <c r="Z13" s="42">
        <f>X13/درآمدها!$J$5</f>
        <v>4.243739732930441E-3</v>
      </c>
    </row>
    <row r="14" spans="1:26" s="39" customFormat="1">
      <c r="A14" s="39">
        <v>5</v>
      </c>
      <c r="B14" s="244" t="s">
        <v>388</v>
      </c>
      <c r="D14" s="53">
        <v>772326</v>
      </c>
      <c r="E14" s="49"/>
      <c r="F14" s="49">
        <v>10177962578</v>
      </c>
      <c r="G14" s="49"/>
      <c r="H14" s="54">
        <v>11984275610</v>
      </c>
      <c r="I14" s="40"/>
      <c r="J14" s="40">
        <v>0</v>
      </c>
      <c r="K14" s="40"/>
      <c r="L14" s="40">
        <v>0</v>
      </c>
      <c r="M14" s="51"/>
      <c r="N14" s="40">
        <v>7333</v>
      </c>
      <c r="O14" s="40"/>
      <c r="P14" s="40">
        <v>96636652</v>
      </c>
      <c r="Q14" s="40"/>
      <c r="R14" s="40">
        <v>764993</v>
      </c>
      <c r="S14" s="40"/>
      <c r="T14" s="52" t="s">
        <v>440</v>
      </c>
      <c r="U14" s="40"/>
      <c r="V14" s="40">
        <v>10081325926</v>
      </c>
      <c r="W14" s="40"/>
      <c r="X14" s="41">
        <v>10547320719</v>
      </c>
      <c r="Y14" s="51"/>
      <c r="Z14" s="42">
        <f>X14/درآمدها!$J$5</f>
        <v>7.9669284284225887E-4</v>
      </c>
    </row>
    <row r="15" spans="1:26" s="39" customFormat="1">
      <c r="A15" s="39">
        <v>6</v>
      </c>
      <c r="B15" s="244" t="s">
        <v>365</v>
      </c>
      <c r="D15" s="53">
        <v>15744968</v>
      </c>
      <c r="E15" s="49"/>
      <c r="F15" s="49">
        <v>60294521573</v>
      </c>
      <c r="G15" s="49"/>
      <c r="H15" s="54">
        <v>70665553768</v>
      </c>
      <c r="I15" s="40"/>
      <c r="J15" s="40">
        <v>0</v>
      </c>
      <c r="K15" s="40"/>
      <c r="L15" s="40">
        <v>0</v>
      </c>
      <c r="M15" s="51"/>
      <c r="N15" s="40">
        <v>2269648</v>
      </c>
      <c r="O15" s="40"/>
      <c r="P15" s="40">
        <v>8691496883</v>
      </c>
      <c r="Q15" s="40"/>
      <c r="R15" s="40">
        <v>13475320</v>
      </c>
      <c r="S15" s="40"/>
      <c r="T15" s="52" t="s">
        <v>441</v>
      </c>
      <c r="U15" s="40"/>
      <c r="V15" s="40">
        <v>51603024690</v>
      </c>
      <c r="W15" s="40"/>
      <c r="X15" s="41">
        <v>57264231396</v>
      </c>
      <c r="Y15" s="51"/>
      <c r="Z15" s="42">
        <f>X15/درآمدها!$J$5</f>
        <v>4.3254589975511466E-3</v>
      </c>
    </row>
    <row r="16" spans="1:26" s="39" customFormat="1">
      <c r="A16" s="39">
        <v>7</v>
      </c>
      <c r="B16" s="244" t="s">
        <v>356</v>
      </c>
      <c r="D16" s="53">
        <v>3321832</v>
      </c>
      <c r="E16" s="49"/>
      <c r="F16" s="49">
        <v>54209089975</v>
      </c>
      <c r="G16" s="49"/>
      <c r="H16" s="54">
        <v>62739274895</v>
      </c>
      <c r="I16" s="40"/>
      <c r="J16" s="40">
        <v>0</v>
      </c>
      <c r="K16" s="40"/>
      <c r="L16" s="40">
        <v>0</v>
      </c>
      <c r="M16" s="51"/>
      <c r="N16" s="40">
        <v>25764</v>
      </c>
      <c r="O16" s="40"/>
      <c r="P16" s="40">
        <v>420443597</v>
      </c>
      <c r="Q16" s="40"/>
      <c r="R16" s="40">
        <v>3296068</v>
      </c>
      <c r="S16" s="40"/>
      <c r="T16" s="52" t="s">
        <v>442</v>
      </c>
      <c r="U16" s="40"/>
      <c r="V16" s="40">
        <v>53788646378</v>
      </c>
      <c r="W16" s="40"/>
      <c r="X16" s="41">
        <v>54847880062</v>
      </c>
      <c r="Y16" s="51"/>
      <c r="Z16" s="42">
        <f>X16/درآمدها!$J$5</f>
        <v>4.1429396767797321E-3</v>
      </c>
    </row>
    <row r="17" spans="1:26" s="39" customFormat="1">
      <c r="A17" s="39">
        <v>8</v>
      </c>
      <c r="B17" s="244" t="s">
        <v>88</v>
      </c>
      <c r="D17" s="53">
        <v>4646019</v>
      </c>
      <c r="E17" s="49"/>
      <c r="F17" s="49">
        <v>31452029892</v>
      </c>
      <c r="G17" s="49"/>
      <c r="H17" s="54">
        <v>40456966641</v>
      </c>
      <c r="I17" s="40"/>
      <c r="J17" s="40">
        <v>0</v>
      </c>
      <c r="K17" s="40"/>
      <c r="L17" s="40">
        <v>0</v>
      </c>
      <c r="M17" s="51"/>
      <c r="N17" s="40">
        <v>26860</v>
      </c>
      <c r="O17" s="40"/>
      <c r="P17" s="40">
        <v>181833420</v>
      </c>
      <c r="Q17" s="40"/>
      <c r="R17" s="40">
        <v>4619159</v>
      </c>
      <c r="S17" s="40"/>
      <c r="T17" s="52" t="s">
        <v>443</v>
      </c>
      <c r="U17" s="40"/>
      <c r="V17" s="40">
        <v>31270196472</v>
      </c>
      <c r="W17" s="40"/>
      <c r="X17" s="41">
        <v>39396571536</v>
      </c>
      <c r="Y17" s="51"/>
      <c r="Z17" s="42">
        <f>X17/درآمدها!$J$5</f>
        <v>2.9758236628486712E-3</v>
      </c>
    </row>
    <row r="18" spans="1:26" s="39" customFormat="1">
      <c r="A18" s="39">
        <v>9</v>
      </c>
      <c r="B18" s="39" t="s">
        <v>334</v>
      </c>
      <c r="D18" s="53">
        <v>13913955</v>
      </c>
      <c r="E18" s="49"/>
      <c r="F18" s="49">
        <v>40336226269</v>
      </c>
      <c r="G18" s="49"/>
      <c r="H18" s="54">
        <v>38616618179</v>
      </c>
      <c r="I18" s="40"/>
      <c r="J18" s="40">
        <v>0</v>
      </c>
      <c r="K18" s="40"/>
      <c r="L18" s="40">
        <v>0</v>
      </c>
      <c r="M18" s="51"/>
      <c r="N18" s="40">
        <v>132126</v>
      </c>
      <c r="O18" s="40"/>
      <c r="P18" s="40">
        <v>383030148</v>
      </c>
      <c r="Q18" s="40"/>
      <c r="R18" s="40">
        <v>13781829</v>
      </c>
      <c r="S18" s="40"/>
      <c r="T18" s="52" t="s">
        <v>444</v>
      </c>
      <c r="U18" s="40"/>
      <c r="V18" s="40">
        <v>39953196121</v>
      </c>
      <c r="W18" s="40"/>
      <c r="X18" s="41">
        <v>37701924232</v>
      </c>
      <c r="Y18" s="51"/>
      <c r="Z18" s="42">
        <f>X18/درآمدها!$J$5</f>
        <v>2.8478183225154972E-3</v>
      </c>
    </row>
    <row r="19" spans="1:26" s="39" customFormat="1" ht="31.2" customHeight="1">
      <c r="A19" s="39">
        <v>10</v>
      </c>
      <c r="B19" s="39" t="s">
        <v>303</v>
      </c>
      <c r="D19" s="53">
        <v>7639148</v>
      </c>
      <c r="E19" s="49"/>
      <c r="F19" s="49">
        <v>39401521068</v>
      </c>
      <c r="G19" s="49"/>
      <c r="H19" s="54">
        <v>37224293233</v>
      </c>
      <c r="I19" s="40"/>
      <c r="J19" s="40">
        <v>0</v>
      </c>
      <c r="K19" s="40"/>
      <c r="L19" s="40">
        <v>0</v>
      </c>
      <c r="M19" s="51"/>
      <c r="N19" s="40">
        <v>59487</v>
      </c>
      <c r="O19" s="40"/>
      <c r="P19" s="40">
        <v>306824567</v>
      </c>
      <c r="Q19" s="40"/>
      <c r="R19" s="40">
        <v>7579661</v>
      </c>
      <c r="S19" s="40"/>
      <c r="T19" s="52" t="s">
        <v>445</v>
      </c>
      <c r="U19" s="40"/>
      <c r="V19" s="40">
        <v>39094696501</v>
      </c>
      <c r="W19" s="40"/>
      <c r="X19" s="41">
        <v>35563132727</v>
      </c>
      <c r="Y19" s="51"/>
      <c r="Z19" s="42">
        <f>X19/درآمدها!$J$5</f>
        <v>2.6862645090151831E-3</v>
      </c>
    </row>
    <row r="20" spans="1:26" s="39" customFormat="1">
      <c r="A20" s="39">
        <v>11</v>
      </c>
      <c r="B20" s="39" t="s">
        <v>306</v>
      </c>
      <c r="D20" s="53">
        <v>12837776</v>
      </c>
      <c r="E20" s="49"/>
      <c r="F20" s="49">
        <v>69508184130</v>
      </c>
      <c r="G20" s="49"/>
      <c r="H20" s="54">
        <v>83076656930</v>
      </c>
      <c r="I20" s="40"/>
      <c r="J20" s="40">
        <v>12837776</v>
      </c>
      <c r="K20" s="40"/>
      <c r="L20" s="40">
        <v>0</v>
      </c>
      <c r="M20" s="51"/>
      <c r="N20" s="40">
        <v>13237776</v>
      </c>
      <c r="O20" s="40"/>
      <c r="P20" s="40">
        <v>2165739116</v>
      </c>
      <c r="Q20" s="40"/>
      <c r="R20" s="40">
        <v>12437776</v>
      </c>
      <c r="S20" s="40"/>
      <c r="T20" s="52" t="s">
        <v>446</v>
      </c>
      <c r="U20" s="40"/>
      <c r="V20" s="40">
        <v>67342445014</v>
      </c>
      <c r="W20" s="40"/>
      <c r="X20" s="41">
        <v>64044334989</v>
      </c>
      <c r="Y20" s="51"/>
      <c r="Z20" s="42">
        <f>X20/درآمدها!$J$5</f>
        <v>4.8375947474901433E-3</v>
      </c>
    </row>
    <row r="21" spans="1:26" s="39" customFormat="1">
      <c r="A21" s="39">
        <v>12</v>
      </c>
      <c r="B21" s="39" t="s">
        <v>296</v>
      </c>
      <c r="D21" s="53">
        <v>11777417</v>
      </c>
      <c r="E21" s="49"/>
      <c r="F21" s="49">
        <v>45524122004</v>
      </c>
      <c r="G21" s="49"/>
      <c r="H21" s="54">
        <v>41853745399</v>
      </c>
      <c r="I21" s="40"/>
      <c r="J21" s="40">
        <v>0</v>
      </c>
      <c r="K21" s="40"/>
      <c r="L21" s="40">
        <v>0</v>
      </c>
      <c r="M21" s="51"/>
      <c r="N21" s="40">
        <v>19267</v>
      </c>
      <c r="O21" s="40"/>
      <c r="P21" s="40">
        <v>74474162</v>
      </c>
      <c r="Q21" s="40"/>
      <c r="R21" s="40">
        <v>11758150</v>
      </c>
      <c r="S21" s="40"/>
      <c r="T21" s="52" t="s">
        <v>447</v>
      </c>
      <c r="U21" s="40"/>
      <c r="V21" s="40">
        <v>45449647842</v>
      </c>
      <c r="W21" s="40"/>
      <c r="X21" s="41">
        <v>40698274127</v>
      </c>
      <c r="Y21" s="51"/>
      <c r="Z21" s="42">
        <f>X21/درآمدها!$J$5</f>
        <v>3.0741478880607445E-3</v>
      </c>
    </row>
    <row r="22" spans="1:26" s="39" customFormat="1">
      <c r="A22" s="39">
        <v>13</v>
      </c>
      <c r="B22" s="39" t="s">
        <v>288</v>
      </c>
      <c r="D22" s="53">
        <v>1827676</v>
      </c>
      <c r="E22" s="49"/>
      <c r="F22" s="49">
        <v>52155527017</v>
      </c>
      <c r="G22" s="49"/>
      <c r="H22" s="54">
        <v>58682682890</v>
      </c>
      <c r="I22" s="40"/>
      <c r="J22" s="40">
        <v>0</v>
      </c>
      <c r="K22" s="40"/>
      <c r="L22" s="40">
        <v>0</v>
      </c>
      <c r="M22" s="51"/>
      <c r="N22" s="40">
        <v>278008</v>
      </c>
      <c r="O22" s="40"/>
      <c r="P22" s="40">
        <v>7933383026</v>
      </c>
      <c r="Q22" s="40"/>
      <c r="R22" s="40">
        <v>1549668</v>
      </c>
      <c r="S22" s="40"/>
      <c r="T22" s="52" t="s">
        <v>448</v>
      </c>
      <c r="U22" s="40"/>
      <c r="V22" s="40">
        <v>44222143991</v>
      </c>
      <c r="W22" s="40"/>
      <c r="X22" s="41">
        <v>48847589448</v>
      </c>
      <c r="Y22" s="51"/>
      <c r="Z22" s="42">
        <f>X22/درآمدها!$J$5</f>
        <v>3.6897071720986174E-3</v>
      </c>
    </row>
    <row r="23" spans="1:26" s="39" customFormat="1">
      <c r="A23" s="39">
        <v>14</v>
      </c>
      <c r="B23" s="244" t="s">
        <v>282</v>
      </c>
      <c r="D23" s="53">
        <v>11023597</v>
      </c>
      <c r="E23" s="49"/>
      <c r="F23" s="49">
        <v>39582755686</v>
      </c>
      <c r="G23" s="49"/>
      <c r="H23" s="54">
        <v>39667983888</v>
      </c>
      <c r="I23" s="40"/>
      <c r="J23" s="39">
        <v>0</v>
      </c>
      <c r="L23" s="40">
        <v>0</v>
      </c>
      <c r="M23" s="51"/>
      <c r="N23" s="40">
        <v>103312</v>
      </c>
      <c r="O23" s="40"/>
      <c r="P23" s="40">
        <v>370965453</v>
      </c>
      <c r="Q23" s="40"/>
      <c r="R23" s="40">
        <v>10920285</v>
      </c>
      <c r="S23" s="40"/>
      <c r="T23" s="52" t="s">
        <v>449</v>
      </c>
      <c r="U23" s="40"/>
      <c r="V23" s="40">
        <v>39211790233</v>
      </c>
      <c r="W23" s="40"/>
      <c r="X23" s="41">
        <v>34682713231</v>
      </c>
      <c r="Y23" s="51"/>
      <c r="Z23" s="42">
        <f>X23/درآمدها!$J$5</f>
        <v>2.6197619412210286E-3</v>
      </c>
    </row>
    <row r="24" spans="1:26" s="39" customFormat="1">
      <c r="A24" s="39">
        <v>15</v>
      </c>
      <c r="B24" s="244" t="s">
        <v>274</v>
      </c>
      <c r="D24" s="53">
        <v>2987217</v>
      </c>
      <c r="E24" s="49"/>
      <c r="F24" s="49">
        <v>48454874422</v>
      </c>
      <c r="G24" s="49"/>
      <c r="H24" s="54">
        <v>37028954949</v>
      </c>
      <c r="I24" s="40"/>
      <c r="J24" s="39">
        <v>0</v>
      </c>
      <c r="L24" s="40">
        <v>0</v>
      </c>
      <c r="M24" s="51"/>
      <c r="N24" s="40">
        <v>23260</v>
      </c>
      <c r="O24" s="40"/>
      <c r="P24" s="40">
        <v>377294445</v>
      </c>
      <c r="Q24" s="40"/>
      <c r="R24" s="40">
        <v>2963957</v>
      </c>
      <c r="S24" s="40"/>
      <c r="T24" s="52" t="s">
        <v>450</v>
      </c>
      <c r="U24" s="40"/>
      <c r="V24" s="40">
        <v>48077579977</v>
      </c>
      <c r="W24" s="40"/>
      <c r="X24" s="41">
        <v>35473710331</v>
      </c>
      <c r="Y24" s="51"/>
      <c r="Z24" s="42">
        <f>X24/درآمدها!$J$5</f>
        <v>2.6795099800896839E-3</v>
      </c>
    </row>
    <row r="25" spans="1:26" s="39" customFormat="1">
      <c r="A25" s="39">
        <v>16</v>
      </c>
      <c r="B25" s="244" t="s">
        <v>279</v>
      </c>
      <c r="D25" s="53">
        <v>9355655</v>
      </c>
      <c r="E25" s="49"/>
      <c r="F25" s="49">
        <v>47863149800</v>
      </c>
      <c r="G25" s="49"/>
      <c r="H25" s="54">
        <v>60077927993</v>
      </c>
      <c r="I25" s="40"/>
      <c r="J25" s="40">
        <v>0</v>
      </c>
      <c r="K25" s="40"/>
      <c r="L25" s="40">
        <v>0</v>
      </c>
      <c r="M25" s="51"/>
      <c r="N25" s="40">
        <v>88840</v>
      </c>
      <c r="O25" s="40"/>
      <c r="P25" s="40">
        <v>454501820</v>
      </c>
      <c r="Q25" s="40"/>
      <c r="R25" s="40">
        <v>9266815</v>
      </c>
      <c r="S25" s="40"/>
      <c r="T25" s="52" t="s">
        <v>451</v>
      </c>
      <c r="U25" s="40"/>
      <c r="V25" s="40">
        <v>47408647980</v>
      </c>
      <c r="W25" s="40"/>
      <c r="X25" s="41">
        <v>62086706023</v>
      </c>
      <c r="Y25" s="51"/>
      <c r="Z25" s="42">
        <f>X25/درآمدها!$J$5</f>
        <v>4.689725063074141E-3</v>
      </c>
    </row>
    <row r="26" spans="1:26" s="39" customFormat="1">
      <c r="A26" s="39">
        <v>17</v>
      </c>
      <c r="B26" s="244" t="s">
        <v>271</v>
      </c>
      <c r="D26" s="53">
        <v>1961811</v>
      </c>
      <c r="E26" s="49"/>
      <c r="F26" s="49">
        <v>19642334976</v>
      </c>
      <c r="G26" s="49"/>
      <c r="H26" s="54">
        <v>23460162845</v>
      </c>
      <c r="I26" s="40"/>
      <c r="J26" s="39">
        <v>0</v>
      </c>
      <c r="L26" s="40">
        <v>0</v>
      </c>
      <c r="M26" s="51"/>
      <c r="N26" s="40">
        <v>18628</v>
      </c>
      <c r="O26" s="40"/>
      <c r="P26" s="40">
        <v>186510023</v>
      </c>
      <c r="Q26" s="40"/>
      <c r="R26" s="40">
        <v>1943183</v>
      </c>
      <c r="S26" s="40"/>
      <c r="T26" s="52" t="s">
        <v>452</v>
      </c>
      <c r="U26" s="40"/>
      <c r="V26" s="40">
        <v>19455824953</v>
      </c>
      <c r="W26" s="40"/>
      <c r="X26" s="41">
        <v>20320653567</v>
      </c>
      <c r="Y26" s="51"/>
      <c r="Z26" s="42">
        <f>X26/درآمدها!$J$5</f>
        <v>1.5349224404964184E-3</v>
      </c>
    </row>
    <row r="27" spans="1:26" s="39" customFormat="1">
      <c r="A27" s="39">
        <v>18</v>
      </c>
      <c r="B27" s="244" t="s">
        <v>265</v>
      </c>
      <c r="D27" s="53">
        <v>22274922</v>
      </c>
      <c r="E27" s="49"/>
      <c r="F27" s="49">
        <v>63716761898</v>
      </c>
      <c r="G27" s="49"/>
      <c r="H27" s="54">
        <v>59230883127</v>
      </c>
      <c r="I27" s="40"/>
      <c r="J27" s="40">
        <v>0</v>
      </c>
      <c r="K27" s="40"/>
      <c r="L27" s="40">
        <v>0</v>
      </c>
      <c r="M27" s="51"/>
      <c r="N27" s="40">
        <v>161040</v>
      </c>
      <c r="O27" s="40"/>
      <c r="P27" s="40">
        <v>460650203</v>
      </c>
      <c r="Q27" s="40"/>
      <c r="R27" s="40">
        <v>22113882</v>
      </c>
      <c r="S27" s="40"/>
      <c r="T27" s="52" t="s">
        <v>453</v>
      </c>
      <c r="U27" s="40"/>
      <c r="V27" s="40">
        <v>63256111695</v>
      </c>
      <c r="W27" s="40"/>
      <c r="X27" s="41">
        <v>53416999702</v>
      </c>
      <c r="Y27" s="51"/>
      <c r="Z27" s="42">
        <f>X27/درآمدها!$J$5</f>
        <v>4.0348579968776501E-3</v>
      </c>
    </row>
    <row r="28" spans="1:26" s="39" customFormat="1">
      <c r="A28" s="39">
        <v>19</v>
      </c>
      <c r="B28" s="244" t="s">
        <v>263</v>
      </c>
      <c r="D28" s="53">
        <v>1928955</v>
      </c>
      <c r="E28" s="49"/>
      <c r="F28" s="49">
        <v>73608471284</v>
      </c>
      <c r="G28" s="49"/>
      <c r="H28" s="54">
        <v>84253970922</v>
      </c>
      <c r="I28" s="40"/>
      <c r="J28" s="40">
        <v>0</v>
      </c>
      <c r="K28" s="40"/>
      <c r="L28" s="40">
        <v>0</v>
      </c>
      <c r="M28" s="51"/>
      <c r="N28" s="40">
        <v>11633</v>
      </c>
      <c r="O28" s="40"/>
      <c r="P28" s="40">
        <v>443912557</v>
      </c>
      <c r="Q28" s="40"/>
      <c r="R28" s="40">
        <v>1917322</v>
      </c>
      <c r="S28" s="40"/>
      <c r="T28" s="52" t="s">
        <v>454</v>
      </c>
      <c r="U28" s="40"/>
      <c r="V28" s="40">
        <v>73164558727</v>
      </c>
      <c r="W28" s="40"/>
      <c r="X28" s="41">
        <v>78428358390</v>
      </c>
      <c r="Y28" s="51"/>
      <c r="Z28" s="42">
        <f>X28/درآمدها!$J$5</f>
        <v>5.9240932811138337E-3</v>
      </c>
    </row>
    <row r="29" spans="1:26" s="39" customFormat="1">
      <c r="A29" s="39">
        <v>20</v>
      </c>
      <c r="B29" s="39" t="s">
        <v>255</v>
      </c>
      <c r="D29" s="53">
        <v>8699319</v>
      </c>
      <c r="E29" s="49"/>
      <c r="F29" s="49">
        <v>48409536539</v>
      </c>
      <c r="G29" s="49"/>
      <c r="H29" s="54">
        <v>59668150561</v>
      </c>
      <c r="I29" s="40"/>
      <c r="J29" s="54">
        <f>R29-D29+N29</f>
        <v>8699319</v>
      </c>
      <c r="K29" s="54"/>
      <c r="L29" s="40">
        <v>0</v>
      </c>
      <c r="M29" s="51"/>
      <c r="N29" s="40">
        <v>8699319</v>
      </c>
      <c r="O29" s="40"/>
      <c r="P29" s="40">
        <v>0</v>
      </c>
      <c r="Q29" s="40"/>
      <c r="R29" s="40">
        <v>8699319</v>
      </c>
      <c r="S29" s="40"/>
      <c r="T29" s="52" t="s">
        <v>455</v>
      </c>
      <c r="U29" s="40"/>
      <c r="V29" s="40">
        <v>48409536539</v>
      </c>
      <c r="W29" s="40"/>
      <c r="X29" s="41">
        <v>54220188991</v>
      </c>
      <c r="Y29" s="51"/>
      <c r="Z29" s="42">
        <f>X29/درآمدها!$J$5</f>
        <v>4.0955269738663889E-3</v>
      </c>
    </row>
    <row r="30" spans="1:26" s="39" customFormat="1">
      <c r="A30" s="39">
        <v>21</v>
      </c>
      <c r="B30" s="244" t="s">
        <v>236</v>
      </c>
      <c r="D30" s="53">
        <v>13637601</v>
      </c>
      <c r="E30" s="49"/>
      <c r="F30" s="49">
        <v>66620752924</v>
      </c>
      <c r="G30" s="49"/>
      <c r="H30" s="54">
        <v>67782286372</v>
      </c>
      <c r="I30" s="40"/>
      <c r="J30" s="40">
        <f>R30-D30+N30</f>
        <v>6776945</v>
      </c>
      <c r="K30" s="40"/>
      <c r="L30" s="40">
        <v>0</v>
      </c>
      <c r="M30" s="51"/>
      <c r="N30" s="40">
        <v>6896892</v>
      </c>
      <c r="O30" s="40"/>
      <c r="P30" s="40">
        <v>585950524</v>
      </c>
      <c r="Q30" s="40"/>
      <c r="R30" s="40">
        <v>13517654</v>
      </c>
      <c r="S30" s="40"/>
      <c r="T30" s="52" t="s">
        <v>441</v>
      </c>
      <c r="U30" s="40"/>
      <c r="V30" s="40">
        <v>66034802400</v>
      </c>
      <c r="W30" s="40"/>
      <c r="X30" s="41">
        <v>57444132426</v>
      </c>
      <c r="Y30" s="51"/>
      <c r="Z30" s="42">
        <f>X30/درآمدها!$J$5</f>
        <v>4.3390478384368473E-3</v>
      </c>
    </row>
    <row r="31" spans="1:26" s="39" customFormat="1">
      <c r="A31" s="39">
        <v>22</v>
      </c>
      <c r="B31" s="244" t="s">
        <v>218</v>
      </c>
      <c r="D31" s="53">
        <v>31026900</v>
      </c>
      <c r="E31" s="49"/>
      <c r="F31" s="49">
        <v>48336238446</v>
      </c>
      <c r="G31" s="49"/>
      <c r="H31" s="54">
        <v>51969258562</v>
      </c>
      <c r="I31" s="40"/>
      <c r="J31" s="39">
        <v>0</v>
      </c>
      <c r="L31" s="40">
        <v>0</v>
      </c>
      <c r="M31" s="51"/>
      <c r="N31" s="40">
        <v>294632</v>
      </c>
      <c r="O31" s="40"/>
      <c r="P31" s="40">
        <v>459001789</v>
      </c>
      <c r="Q31" s="40"/>
      <c r="R31" s="40">
        <v>30732268</v>
      </c>
      <c r="S31" s="40"/>
      <c r="T31" s="52" t="s">
        <v>456</v>
      </c>
      <c r="U31" s="40"/>
      <c r="V31" s="40">
        <v>47877236657</v>
      </c>
      <c r="W31" s="40"/>
      <c r="X31" s="41">
        <v>47290488239</v>
      </c>
      <c r="Y31" s="51"/>
      <c r="Z31" s="42">
        <f>X31/درآمدها!$J$5</f>
        <v>3.5720913887313187E-3</v>
      </c>
    </row>
    <row r="32" spans="1:26" s="39" customFormat="1">
      <c r="A32" s="39">
        <v>23</v>
      </c>
      <c r="B32" s="244" t="s">
        <v>219</v>
      </c>
      <c r="D32" s="53">
        <v>3853985</v>
      </c>
      <c r="E32" s="49"/>
      <c r="F32" s="49">
        <v>72874877121</v>
      </c>
      <c r="G32" s="49"/>
      <c r="H32" s="54">
        <v>63480561292</v>
      </c>
      <c r="I32" s="40"/>
      <c r="J32" s="39">
        <v>0</v>
      </c>
      <c r="L32" s="40">
        <v>0</v>
      </c>
      <c r="M32" s="51"/>
      <c r="N32" s="40">
        <v>30341</v>
      </c>
      <c r="O32" s="40"/>
      <c r="P32" s="40">
        <v>573716983</v>
      </c>
      <c r="Q32" s="40"/>
      <c r="R32" s="40">
        <v>3823644</v>
      </c>
      <c r="S32" s="40"/>
      <c r="T32" s="52" t="s">
        <v>457</v>
      </c>
      <c r="U32" s="40"/>
      <c r="V32" s="40">
        <v>72301160138</v>
      </c>
      <c r="W32" s="40"/>
      <c r="X32" s="41">
        <v>60244159097</v>
      </c>
      <c r="Y32" s="51"/>
      <c r="Z32" s="42">
        <f>X32/درآمدها!$J$5</f>
        <v>4.5505481111586801E-3</v>
      </c>
    </row>
    <row r="33" spans="1:26" s="39" customFormat="1">
      <c r="A33" s="39">
        <v>24</v>
      </c>
      <c r="B33" s="39" t="s">
        <v>220</v>
      </c>
      <c r="D33" s="53">
        <v>7401773</v>
      </c>
      <c r="E33" s="49"/>
      <c r="F33" s="49">
        <v>57954135101</v>
      </c>
      <c r="G33" s="49"/>
      <c r="H33" s="54">
        <v>49959003342</v>
      </c>
      <c r="I33" s="40"/>
      <c r="J33" s="40">
        <v>0</v>
      </c>
      <c r="K33" s="40"/>
      <c r="L33" s="40">
        <v>0</v>
      </c>
      <c r="M33" s="51"/>
      <c r="N33" s="40">
        <v>70286</v>
      </c>
      <c r="O33" s="40"/>
      <c r="P33" s="40">
        <v>550322786</v>
      </c>
      <c r="Q33" s="40"/>
      <c r="R33" s="40">
        <v>7331487</v>
      </c>
      <c r="S33" s="40"/>
      <c r="T33" s="52" t="s">
        <v>458</v>
      </c>
      <c r="U33" s="40"/>
      <c r="V33" s="40">
        <v>57403812315</v>
      </c>
      <c r="W33" s="40"/>
      <c r="X33" s="41">
        <v>54221713018</v>
      </c>
      <c r="Y33" s="51"/>
      <c r="Z33" s="42">
        <f>X33/درآمدها!$J$5</f>
        <v>4.0956420913863308E-3</v>
      </c>
    </row>
    <row r="34" spans="1:26" s="39" customFormat="1">
      <c r="A34" s="39">
        <v>25</v>
      </c>
      <c r="B34" s="244" t="s">
        <v>100</v>
      </c>
      <c r="D34" s="53">
        <v>3072856</v>
      </c>
      <c r="E34" s="49"/>
      <c r="F34" s="49">
        <v>30627750595</v>
      </c>
      <c r="G34" s="49"/>
      <c r="H34" s="54">
        <v>37235238861</v>
      </c>
      <c r="I34" s="40"/>
      <c r="J34" s="40">
        <v>0</v>
      </c>
      <c r="K34" s="40"/>
      <c r="L34" s="40">
        <v>0</v>
      </c>
      <c r="M34" s="51"/>
      <c r="N34" s="40">
        <v>1375288</v>
      </c>
      <c r="O34" s="40"/>
      <c r="P34" s="40">
        <v>13707761723</v>
      </c>
      <c r="Q34" s="40"/>
      <c r="R34" s="40">
        <v>1697568</v>
      </c>
      <c r="S34" s="40"/>
      <c r="T34" s="52" t="s">
        <v>459</v>
      </c>
      <c r="U34" s="40"/>
      <c r="V34" s="40">
        <v>16919988872</v>
      </c>
      <c r="W34" s="40"/>
      <c r="X34" s="41">
        <v>19304627864</v>
      </c>
      <c r="Y34" s="51"/>
      <c r="Z34" s="42">
        <f>X34/درآمدها!$J$5</f>
        <v>1.4581768453553027E-3</v>
      </c>
    </row>
    <row r="35" spans="1:26" s="39" customFormat="1" ht="36" customHeight="1">
      <c r="A35" s="39">
        <v>26</v>
      </c>
      <c r="B35" s="244" t="s">
        <v>99</v>
      </c>
      <c r="D35" s="53">
        <v>19806924</v>
      </c>
      <c r="E35" s="49"/>
      <c r="F35" s="49">
        <v>51686822808</v>
      </c>
      <c r="G35" s="49"/>
      <c r="H35" s="54">
        <v>46283384712</v>
      </c>
      <c r="I35" s="40"/>
      <c r="J35" s="40">
        <f>R35-D35+N35</f>
        <v>5659121</v>
      </c>
      <c r="K35" s="40"/>
      <c r="L35" s="40">
        <v>0</v>
      </c>
      <c r="M35" s="51"/>
      <c r="N35" s="40">
        <v>5735037</v>
      </c>
      <c r="O35" s="40"/>
      <c r="P35" s="40">
        <v>198105311</v>
      </c>
      <c r="Q35" s="40"/>
      <c r="R35" s="40">
        <v>19731008</v>
      </c>
      <c r="S35" s="40"/>
      <c r="T35" s="52" t="s">
        <v>460</v>
      </c>
      <c r="U35" s="40"/>
      <c r="V35" s="40">
        <v>51488717497</v>
      </c>
      <c r="W35" s="40"/>
      <c r="X35" s="41">
        <v>42934189014</v>
      </c>
      <c r="Y35" s="51"/>
      <c r="Z35" s="42">
        <f>X35/درآمدها!$J$5</f>
        <v>3.2430379251740036E-3</v>
      </c>
    </row>
    <row r="36" spans="1:26" s="39" customFormat="1">
      <c r="A36" s="39">
        <v>27</v>
      </c>
      <c r="B36" s="244" t="s">
        <v>98</v>
      </c>
      <c r="D36" s="53">
        <v>6293561</v>
      </c>
      <c r="E36" s="49"/>
      <c r="F36" s="49">
        <v>36632964333</v>
      </c>
      <c r="G36" s="49"/>
      <c r="H36" s="54">
        <v>41415476748</v>
      </c>
      <c r="I36" s="40"/>
      <c r="J36" s="40">
        <v>0</v>
      </c>
      <c r="K36" s="40"/>
      <c r="L36" s="40">
        <v>0</v>
      </c>
      <c r="M36" s="51"/>
      <c r="N36" s="40">
        <v>36386</v>
      </c>
      <c r="O36" s="40"/>
      <c r="P36" s="40">
        <v>211792186</v>
      </c>
      <c r="Q36" s="40"/>
      <c r="R36" s="40">
        <v>6257175</v>
      </c>
      <c r="S36" s="40"/>
      <c r="T36" s="52" t="s">
        <v>461</v>
      </c>
      <c r="U36" s="40"/>
      <c r="V36" s="40">
        <v>36421172147</v>
      </c>
      <c r="W36" s="40"/>
      <c r="X36" s="41">
        <v>35578084308</v>
      </c>
      <c r="Y36" s="51"/>
      <c r="Z36" s="42">
        <f>X36/درآمدها!$J$5</f>
        <v>2.6873938780643692E-3</v>
      </c>
    </row>
    <row r="37" spans="1:26" s="39" customFormat="1" ht="36" customHeight="1">
      <c r="A37" s="39">
        <v>28</v>
      </c>
      <c r="B37" s="39" t="s">
        <v>97</v>
      </c>
      <c r="D37" s="53">
        <v>11202819</v>
      </c>
      <c r="E37" s="49"/>
      <c r="F37" s="49">
        <v>79541985025</v>
      </c>
      <c r="G37" s="49"/>
      <c r="H37" s="54">
        <v>83521216705</v>
      </c>
      <c r="I37" s="40"/>
      <c r="J37" s="40">
        <v>0</v>
      </c>
      <c r="K37" s="40"/>
      <c r="L37" s="40">
        <v>0</v>
      </c>
      <c r="M37" s="51"/>
      <c r="N37" s="40">
        <v>64769</v>
      </c>
      <c r="O37" s="40"/>
      <c r="P37" s="40">
        <v>459871291</v>
      </c>
      <c r="Q37" s="40"/>
      <c r="R37" s="40">
        <v>11138050</v>
      </c>
      <c r="S37" s="40"/>
      <c r="T37" s="52" t="s">
        <v>462</v>
      </c>
      <c r="U37" s="40"/>
      <c r="V37" s="40">
        <v>79082113734</v>
      </c>
      <c r="W37" s="40"/>
      <c r="X37" s="41">
        <v>83038339520</v>
      </c>
      <c r="Y37" s="51"/>
      <c r="Z37" s="42">
        <f>X37/درآمدها!$J$5</f>
        <v>6.2723086307516591E-3</v>
      </c>
    </row>
    <row r="38" spans="1:26" s="39" customFormat="1">
      <c r="A38" s="39">
        <v>29</v>
      </c>
      <c r="B38" s="244" t="s">
        <v>96</v>
      </c>
      <c r="D38" s="53">
        <v>6548050</v>
      </c>
      <c r="E38" s="49"/>
      <c r="F38" s="49">
        <v>29446295474</v>
      </c>
      <c r="G38" s="49"/>
      <c r="H38" s="54">
        <v>38598898381</v>
      </c>
      <c r="I38" s="40"/>
      <c r="J38" s="40">
        <v>0</v>
      </c>
      <c r="K38" s="40"/>
      <c r="L38" s="41">
        <v>0</v>
      </c>
      <c r="M38" s="51"/>
      <c r="N38" s="40">
        <v>1726485</v>
      </c>
      <c r="O38" s="40"/>
      <c r="P38" s="40">
        <v>7763927802</v>
      </c>
      <c r="Q38" s="40"/>
      <c r="R38" s="40">
        <v>4821565</v>
      </c>
      <c r="S38" s="40"/>
      <c r="T38" s="52" t="s">
        <v>463</v>
      </c>
      <c r="U38" s="40"/>
      <c r="V38" s="40">
        <v>21682367672</v>
      </c>
      <c r="W38" s="40"/>
      <c r="X38" s="41">
        <v>28086257396</v>
      </c>
      <c r="Y38" s="51"/>
      <c r="Z38" s="42">
        <f>X38/درآمدها!$J$5</f>
        <v>2.1214980416126151E-3</v>
      </c>
    </row>
    <row r="39" spans="1:26" s="39" customFormat="1">
      <c r="A39" s="39">
        <v>30</v>
      </c>
      <c r="B39" s="244" t="s">
        <v>95</v>
      </c>
      <c r="D39" s="53">
        <v>2330683</v>
      </c>
      <c r="E39" s="49"/>
      <c r="F39" s="49">
        <v>52581919187</v>
      </c>
      <c r="G39" s="49"/>
      <c r="H39" s="54">
        <v>50043213423</v>
      </c>
      <c r="I39" s="40"/>
      <c r="J39" s="40">
        <v>0</v>
      </c>
      <c r="K39" s="40"/>
      <c r="L39" s="40">
        <v>0</v>
      </c>
      <c r="M39" s="51"/>
      <c r="N39" s="40">
        <v>18061</v>
      </c>
      <c r="O39" s="40"/>
      <c r="P39" s="40">
        <v>407469417</v>
      </c>
      <c r="Q39" s="40"/>
      <c r="R39" s="40">
        <v>2312622</v>
      </c>
      <c r="S39" s="40"/>
      <c r="T39" s="52" t="s">
        <v>464</v>
      </c>
      <c r="U39" s="40"/>
      <c r="V39" s="40">
        <v>52174449770</v>
      </c>
      <c r="W39" s="40"/>
      <c r="X39" s="41">
        <v>44459989131</v>
      </c>
      <c r="Y39" s="51"/>
      <c r="Z39" s="42">
        <f>X39/درآمدها!$J$5</f>
        <v>3.3582893776715091E-3</v>
      </c>
    </row>
    <row r="40" spans="1:26" s="39" customFormat="1">
      <c r="A40" s="39">
        <v>31</v>
      </c>
      <c r="B40" s="244" t="s">
        <v>94</v>
      </c>
      <c r="D40" s="53">
        <v>1650346</v>
      </c>
      <c r="E40" s="49"/>
      <c r="F40" s="49">
        <v>31453507308</v>
      </c>
      <c r="G40" s="49"/>
      <c r="H40" s="54">
        <v>35796286953</v>
      </c>
      <c r="I40" s="40"/>
      <c r="J40" s="40">
        <v>1092169</v>
      </c>
      <c r="K40" s="40"/>
      <c r="L40" s="40">
        <v>23589686107</v>
      </c>
      <c r="M40" s="51"/>
      <c r="N40" s="40">
        <v>25812</v>
      </c>
      <c r="O40" s="40"/>
      <c r="P40" s="40">
        <v>518055474</v>
      </c>
      <c r="Q40" s="40"/>
      <c r="R40" s="40">
        <v>2716703</v>
      </c>
      <c r="S40" s="40"/>
      <c r="T40" s="52" t="s">
        <v>465</v>
      </c>
      <c r="U40" s="40"/>
      <c r="V40" s="40">
        <v>54525137941</v>
      </c>
      <c r="W40" s="40"/>
      <c r="X40" s="41">
        <v>61248215841</v>
      </c>
      <c r="Y40" s="51"/>
      <c r="Z40" s="42">
        <f>X40/درآمدها!$J$5</f>
        <v>4.6263896298783412E-3</v>
      </c>
    </row>
    <row r="41" spans="1:26" s="39" customFormat="1">
      <c r="A41" s="39">
        <v>32</v>
      </c>
      <c r="B41" s="40" t="s">
        <v>93</v>
      </c>
      <c r="D41" s="53">
        <v>11146105</v>
      </c>
      <c r="E41" s="49"/>
      <c r="F41" s="49">
        <v>81351844438</v>
      </c>
      <c r="G41" s="49"/>
      <c r="H41" s="54">
        <v>83098392568</v>
      </c>
      <c r="I41" s="40"/>
      <c r="J41" s="40">
        <v>0</v>
      </c>
      <c r="K41" s="40"/>
      <c r="L41" s="40">
        <v>0</v>
      </c>
      <c r="M41" s="51"/>
      <c r="N41" s="40">
        <v>64441</v>
      </c>
      <c r="O41" s="40"/>
      <c r="P41" s="40">
        <v>470334185</v>
      </c>
      <c r="Q41" s="40"/>
      <c r="R41" s="40">
        <v>11081664</v>
      </c>
      <c r="S41" s="40"/>
      <c r="T41" s="52" t="s">
        <v>466</v>
      </c>
      <c r="U41" s="40"/>
      <c r="V41" s="40">
        <v>80881510253</v>
      </c>
      <c r="W41" s="40"/>
      <c r="X41" s="41">
        <v>76118681170</v>
      </c>
      <c r="Y41" s="51"/>
      <c r="Z41" s="42">
        <f>X41/درآمدها!$J$5</f>
        <v>5.7496315993774442E-3</v>
      </c>
    </row>
    <row r="42" spans="1:26" s="39" customFormat="1">
      <c r="A42" s="39">
        <v>33</v>
      </c>
      <c r="B42" s="39" t="s">
        <v>92</v>
      </c>
      <c r="D42" s="53">
        <v>12485789</v>
      </c>
      <c r="E42" s="49"/>
      <c r="F42" s="49">
        <v>109615607172</v>
      </c>
      <c r="G42" s="49"/>
      <c r="H42" s="54">
        <v>114806361641</v>
      </c>
      <c r="I42" s="40"/>
      <c r="J42" s="40">
        <v>0</v>
      </c>
      <c r="K42" s="40"/>
      <c r="L42" s="40">
        <v>0</v>
      </c>
      <c r="M42" s="51"/>
      <c r="N42" s="40">
        <v>1110759</v>
      </c>
      <c r="O42" s="40"/>
      <c r="P42" s="40">
        <v>9751608185</v>
      </c>
      <c r="Q42" s="40"/>
      <c r="R42" s="40">
        <v>11375030</v>
      </c>
      <c r="S42" s="40"/>
      <c r="T42" s="52" t="s">
        <v>467</v>
      </c>
      <c r="U42" s="40"/>
      <c r="V42" s="40">
        <v>99863998987</v>
      </c>
      <c r="W42" s="40"/>
      <c r="X42" s="41">
        <v>113073485716</v>
      </c>
      <c r="Y42" s="51"/>
      <c r="Z42" s="42">
        <f>X42/درآمدها!$J$5</f>
        <v>8.541016167535732E-3</v>
      </c>
    </row>
    <row r="43" spans="1:26" s="39" customFormat="1">
      <c r="A43" s="39">
        <v>34</v>
      </c>
      <c r="B43" s="244" t="s">
        <v>91</v>
      </c>
      <c r="D43" s="53">
        <v>23850963</v>
      </c>
      <c r="E43" s="49"/>
      <c r="F43" s="49">
        <v>44027491666</v>
      </c>
      <c r="G43" s="49"/>
      <c r="H43" s="54">
        <v>49291114476</v>
      </c>
      <c r="I43" s="40"/>
      <c r="J43" s="41">
        <v>0</v>
      </c>
      <c r="K43" s="41"/>
      <c r="L43" s="40">
        <v>0</v>
      </c>
      <c r="M43" s="51"/>
      <c r="N43" s="40">
        <v>179767</v>
      </c>
      <c r="O43" s="40"/>
      <c r="P43" s="40">
        <v>331839436</v>
      </c>
      <c r="Q43" s="40"/>
      <c r="R43" s="40">
        <v>23671196</v>
      </c>
      <c r="S43" s="40"/>
      <c r="T43" s="52" t="s">
        <v>468</v>
      </c>
      <c r="U43" s="40"/>
      <c r="V43" s="40">
        <v>43695652230</v>
      </c>
      <c r="W43" s="40"/>
      <c r="X43" s="41">
        <v>46143021029</v>
      </c>
      <c r="Y43" s="51"/>
      <c r="Z43" s="42">
        <f>X43/درآمدها!$J$5</f>
        <v>3.4854173472416757E-3</v>
      </c>
    </row>
    <row r="44" spans="1:26" s="39" customFormat="1">
      <c r="A44" s="39">
        <v>35</v>
      </c>
      <c r="B44" s="244" t="s">
        <v>90</v>
      </c>
      <c r="D44" s="53">
        <v>15524238</v>
      </c>
      <c r="E44" s="49"/>
      <c r="F44" s="49">
        <v>75929055568</v>
      </c>
      <c r="G44" s="49"/>
      <c r="H44" s="54">
        <v>72221145911</v>
      </c>
      <c r="I44" s="40"/>
      <c r="J44" s="40">
        <v>0</v>
      </c>
      <c r="K44" s="40"/>
      <c r="L44" s="40">
        <v>0</v>
      </c>
      <c r="M44" s="51"/>
      <c r="N44" s="40">
        <v>147418</v>
      </c>
      <c r="O44" s="40"/>
      <c r="P44" s="40">
        <v>721021509</v>
      </c>
      <c r="Q44" s="40"/>
      <c r="R44" s="40">
        <v>15376820</v>
      </c>
      <c r="S44" s="40"/>
      <c r="T44" s="52" t="s">
        <v>469</v>
      </c>
      <c r="U44" s="40"/>
      <c r="V44" s="40">
        <v>75208034059</v>
      </c>
      <c r="W44" s="40"/>
      <c r="X44" s="41">
        <v>67255442854</v>
      </c>
      <c r="Y44" s="51"/>
      <c r="Z44" s="42">
        <f>X44/درآمدها!$J$5</f>
        <v>5.0801460760973704E-3</v>
      </c>
    </row>
    <row r="45" spans="1:26" s="39" customFormat="1">
      <c r="A45" s="39">
        <v>36</v>
      </c>
      <c r="B45" s="244" t="s">
        <v>380</v>
      </c>
      <c r="D45" s="53">
        <v>21543516</v>
      </c>
      <c r="E45" s="49"/>
      <c r="F45" s="49">
        <v>50137363863</v>
      </c>
      <c r="G45" s="49"/>
      <c r="H45" s="54">
        <v>52381902270</v>
      </c>
      <c r="I45" s="40"/>
      <c r="J45" s="40">
        <v>0</v>
      </c>
      <c r="K45" s="40"/>
      <c r="L45" s="40">
        <v>0</v>
      </c>
      <c r="M45" s="51"/>
      <c r="N45" s="40">
        <v>165366</v>
      </c>
      <c r="O45" s="40"/>
      <c r="P45" s="40">
        <v>384849683</v>
      </c>
      <c r="Q45" s="40"/>
      <c r="R45" s="40">
        <v>21378150</v>
      </c>
      <c r="S45" s="40"/>
      <c r="T45" s="52" t="s">
        <v>470</v>
      </c>
      <c r="U45" s="40"/>
      <c r="V45" s="40">
        <v>49752514180</v>
      </c>
      <c r="W45" s="40"/>
      <c r="X45" s="41">
        <v>47177109021</v>
      </c>
      <c r="Y45" s="51"/>
      <c r="Z45" s="42">
        <f>X45/درآمدها!$J$5</f>
        <v>3.5635272790475263E-3</v>
      </c>
    </row>
    <row r="46" spans="1:26" s="39" customFormat="1">
      <c r="A46" s="39">
        <v>37</v>
      </c>
      <c r="B46" s="39" t="s">
        <v>418</v>
      </c>
      <c r="D46" s="53">
        <v>3455163</v>
      </c>
      <c r="E46" s="49"/>
      <c r="F46" s="49">
        <v>40196904096</v>
      </c>
      <c r="G46" s="49"/>
      <c r="H46" s="54">
        <v>39154494497</v>
      </c>
      <c r="I46" s="40"/>
      <c r="J46" s="40">
        <v>0</v>
      </c>
      <c r="K46" s="40"/>
      <c r="L46" s="40">
        <v>0</v>
      </c>
      <c r="M46" s="51"/>
      <c r="N46" s="40">
        <v>32809</v>
      </c>
      <c r="O46" s="40"/>
      <c r="P46" s="40">
        <v>381695517</v>
      </c>
      <c r="Q46" s="40"/>
      <c r="R46" s="40">
        <v>3422354</v>
      </c>
      <c r="S46" s="40"/>
      <c r="T46" s="52" t="s">
        <v>471</v>
      </c>
      <c r="U46" s="40"/>
      <c r="V46" s="40">
        <v>39815208579</v>
      </c>
      <c r="W46" s="40"/>
      <c r="X46" s="41">
        <v>40415653010</v>
      </c>
      <c r="Y46" s="51"/>
      <c r="Z46" s="42">
        <f>X46/درآمدها!$J$5</f>
        <v>3.0528000759339762E-3</v>
      </c>
    </row>
    <row r="47" spans="1:26" s="39" customFormat="1">
      <c r="A47" s="39">
        <v>38</v>
      </c>
      <c r="B47" s="39" t="s">
        <v>384</v>
      </c>
      <c r="D47" s="53">
        <v>10672949</v>
      </c>
      <c r="E47" s="245"/>
      <c r="F47" s="54">
        <v>31660746411</v>
      </c>
      <c r="G47" s="245"/>
      <c r="H47" s="54">
        <v>35403717814</v>
      </c>
      <c r="I47" s="40"/>
      <c r="J47" s="40">
        <v>0</v>
      </c>
      <c r="K47" s="40"/>
      <c r="L47" s="40">
        <v>0</v>
      </c>
      <c r="M47" s="51"/>
      <c r="N47" s="40">
        <v>100755</v>
      </c>
      <c r="O47" s="40"/>
      <c r="P47" s="40">
        <v>298884451</v>
      </c>
      <c r="Q47" s="40"/>
      <c r="R47" s="40">
        <v>10572194</v>
      </c>
      <c r="S47" s="40"/>
      <c r="T47" s="52" t="s">
        <v>472</v>
      </c>
      <c r="U47" s="40"/>
      <c r="V47" s="40">
        <v>31361861960</v>
      </c>
      <c r="W47" s="40"/>
      <c r="X47" s="41">
        <v>39094556743</v>
      </c>
      <c r="Y47" s="51"/>
      <c r="Z47" s="42">
        <f>X47/درآمدها!$J$5</f>
        <v>2.9530109476173854E-3</v>
      </c>
    </row>
    <row r="48" spans="1:26" s="39" customFormat="1">
      <c r="A48" s="39">
        <v>39</v>
      </c>
      <c r="B48" s="244" t="s">
        <v>393</v>
      </c>
      <c r="D48" s="53">
        <v>4122010</v>
      </c>
      <c r="E48" s="49"/>
      <c r="F48" s="49">
        <v>35232148501</v>
      </c>
      <c r="G48" s="49"/>
      <c r="H48" s="54">
        <v>34582765307</v>
      </c>
      <c r="I48" s="40"/>
      <c r="J48" s="40">
        <v>590226</v>
      </c>
      <c r="K48" s="40"/>
      <c r="L48" s="40">
        <v>5002381037</v>
      </c>
      <c r="M48" s="51"/>
      <c r="N48" s="40">
        <v>36344</v>
      </c>
      <c r="O48" s="40"/>
      <c r="P48" s="40">
        <v>310316321</v>
      </c>
      <c r="Q48" s="40"/>
      <c r="R48" s="40">
        <v>4675892</v>
      </c>
      <c r="S48" s="40"/>
      <c r="T48" s="52" t="s">
        <v>473</v>
      </c>
      <c r="U48" s="40"/>
      <c r="V48" s="40">
        <v>39924213217</v>
      </c>
      <c r="W48" s="40"/>
      <c r="X48" s="41">
        <v>37649370588</v>
      </c>
      <c r="Y48" s="51"/>
      <c r="Z48" s="42">
        <f>X48/درآمدها!$J$5</f>
        <v>2.8438486781711611E-3</v>
      </c>
    </row>
    <row r="49" spans="1:26" s="39" customFormat="1">
      <c r="A49" s="39">
        <v>40</v>
      </c>
      <c r="B49" s="39" t="s">
        <v>370</v>
      </c>
      <c r="D49" s="53">
        <v>5119937</v>
      </c>
      <c r="E49" s="49"/>
      <c r="F49" s="49">
        <v>42521857692</v>
      </c>
      <c r="G49" s="49"/>
      <c r="H49" s="54">
        <v>45041839370</v>
      </c>
      <c r="I49" s="40"/>
      <c r="J49" s="40">
        <v>0</v>
      </c>
      <c r="K49" s="40"/>
      <c r="L49" s="40">
        <v>0</v>
      </c>
      <c r="M49" s="51"/>
      <c r="N49" s="40">
        <v>48618</v>
      </c>
      <c r="O49" s="40"/>
      <c r="P49" s="40">
        <v>403779904</v>
      </c>
      <c r="Q49" s="40"/>
      <c r="R49" s="40">
        <v>5071319</v>
      </c>
      <c r="S49" s="40"/>
      <c r="T49" s="52" t="s">
        <v>474</v>
      </c>
      <c r="U49" s="40"/>
      <c r="V49" s="40">
        <v>42118077788</v>
      </c>
      <c r="W49" s="40"/>
      <c r="X49" s="41">
        <v>41891912062</v>
      </c>
      <c r="Y49" s="51"/>
      <c r="Z49" s="42">
        <f>X49/درآمدها!$J$5</f>
        <v>3.1643094395196322E-3</v>
      </c>
    </row>
    <row r="50" spans="1:26" s="39" customFormat="1">
      <c r="A50" s="39">
        <v>41</v>
      </c>
      <c r="B50" s="244" t="s">
        <v>371</v>
      </c>
      <c r="D50" s="53">
        <v>11262879</v>
      </c>
      <c r="E50" s="49"/>
      <c r="F50" s="49">
        <v>26739851672</v>
      </c>
      <c r="G50" s="49"/>
      <c r="H50" s="54">
        <v>31303638179</v>
      </c>
      <c r="I50" s="40"/>
      <c r="J50" s="40">
        <v>0</v>
      </c>
      <c r="K50" s="40"/>
      <c r="L50" s="40">
        <v>0</v>
      </c>
      <c r="M50" s="51"/>
      <c r="N50" s="40">
        <v>89798</v>
      </c>
      <c r="O50" s="40"/>
      <c r="P50" s="40">
        <v>213194619</v>
      </c>
      <c r="Q50" s="40"/>
      <c r="R50" s="40">
        <v>11173081</v>
      </c>
      <c r="S50" s="40"/>
      <c r="T50" s="52" t="s">
        <v>475</v>
      </c>
      <c r="U50" s="40"/>
      <c r="V50" s="40">
        <v>26526657053</v>
      </c>
      <c r="W50" s="40"/>
      <c r="X50" s="41">
        <v>30743072036</v>
      </c>
      <c r="Y50" s="51"/>
      <c r="Z50" s="42">
        <f>X50/درآمدها!$J$5</f>
        <v>2.322180780370484E-3</v>
      </c>
    </row>
    <row r="51" spans="1:26" s="39" customFormat="1">
      <c r="A51" s="39">
        <v>42</v>
      </c>
      <c r="B51" s="244" t="s">
        <v>352</v>
      </c>
      <c r="D51" s="53">
        <v>743538</v>
      </c>
      <c r="E51" s="49"/>
      <c r="F51" s="49">
        <v>32600119992</v>
      </c>
      <c r="G51" s="49"/>
      <c r="H51" s="54">
        <v>34923134088</v>
      </c>
      <c r="I51" s="40"/>
      <c r="J51" s="40">
        <v>42144</v>
      </c>
      <c r="K51" s="40"/>
      <c r="L51" s="40">
        <v>2004564571</v>
      </c>
      <c r="M51" s="51"/>
      <c r="N51" s="40">
        <v>4542</v>
      </c>
      <c r="O51" s="40"/>
      <c r="P51" s="40">
        <v>200048464</v>
      </c>
      <c r="Q51" s="40"/>
      <c r="R51" s="40">
        <v>781140</v>
      </c>
      <c r="S51" s="40"/>
      <c r="T51" s="52" t="s">
        <v>476</v>
      </c>
      <c r="U51" s="40"/>
      <c r="V51" s="40">
        <v>34404636099</v>
      </c>
      <c r="W51" s="40"/>
      <c r="X51" s="41">
        <v>38824610850</v>
      </c>
      <c r="Y51" s="51"/>
      <c r="Z51" s="42">
        <f>X51/درآمدها!$J$5</f>
        <v>2.9326205597039559E-3</v>
      </c>
    </row>
    <row r="52" spans="1:26" s="39" customFormat="1">
      <c r="A52" s="39">
        <v>43</v>
      </c>
      <c r="B52" s="39" t="s">
        <v>347</v>
      </c>
      <c r="D52" s="53">
        <v>12133902</v>
      </c>
      <c r="E52" s="49"/>
      <c r="F52" s="49">
        <v>44959463670</v>
      </c>
      <c r="G52" s="49"/>
      <c r="H52" s="54">
        <v>47884969978</v>
      </c>
      <c r="I52" s="40"/>
      <c r="J52" s="40">
        <v>0</v>
      </c>
      <c r="K52" s="40"/>
      <c r="L52" s="40">
        <v>0</v>
      </c>
      <c r="M52" s="51"/>
      <c r="N52" s="40">
        <v>115223</v>
      </c>
      <c r="O52" s="40"/>
      <c r="P52" s="40">
        <v>426933090</v>
      </c>
      <c r="Q52" s="40"/>
      <c r="R52" s="40">
        <v>12018679</v>
      </c>
      <c r="S52" s="40"/>
      <c r="T52" s="52" t="s">
        <v>477</v>
      </c>
      <c r="U52" s="40"/>
      <c r="V52" s="40">
        <v>44532530580</v>
      </c>
      <c r="W52" s="40"/>
      <c r="X52" s="41">
        <v>45016928500</v>
      </c>
      <c r="Y52" s="51"/>
      <c r="Z52" s="42">
        <f>X52/درآمدها!$J$5</f>
        <v>3.4003578442518495E-3</v>
      </c>
    </row>
    <row r="53" spans="1:26" s="39" customFormat="1">
      <c r="A53" s="39">
        <v>44</v>
      </c>
      <c r="B53" s="244" t="s">
        <v>350</v>
      </c>
      <c r="D53" s="53">
        <v>3362709</v>
      </c>
      <c r="E53" s="49"/>
      <c r="F53" s="49">
        <v>73505593874</v>
      </c>
      <c r="G53" s="49"/>
      <c r="H53" s="54">
        <v>69895875435</v>
      </c>
      <c r="I53" s="40"/>
      <c r="J53" s="40">
        <v>0</v>
      </c>
      <c r="K53" s="40"/>
      <c r="L53" s="40">
        <v>0</v>
      </c>
      <c r="M53" s="51"/>
      <c r="N53" s="40">
        <v>31932</v>
      </c>
      <c r="O53" s="40"/>
      <c r="P53" s="40">
        <v>698002897</v>
      </c>
      <c r="Q53" s="40"/>
      <c r="R53" s="40">
        <v>3330777</v>
      </c>
      <c r="S53" s="40"/>
      <c r="T53" s="52" t="s">
        <v>478</v>
      </c>
      <c r="U53" s="40"/>
      <c r="V53" s="40">
        <v>72807590977</v>
      </c>
      <c r="W53" s="40"/>
      <c r="X53" s="55">
        <v>66053629595</v>
      </c>
      <c r="Y53" s="51"/>
      <c r="Z53" s="42">
        <f>X53/درآمدها!$J$5</f>
        <v>4.9893670007864791E-3</v>
      </c>
    </row>
    <row r="54" spans="1:26" s="39" customFormat="1">
      <c r="A54" s="39">
        <v>45</v>
      </c>
      <c r="B54" s="244" t="s">
        <v>340</v>
      </c>
      <c r="D54" s="53">
        <v>4156792</v>
      </c>
      <c r="E54" s="49"/>
      <c r="F54" s="49">
        <v>35404973793</v>
      </c>
      <c r="G54" s="49"/>
      <c r="H54" s="54">
        <v>33221755068</v>
      </c>
      <c r="I54" s="40"/>
      <c r="J54" s="40">
        <v>1243921</v>
      </c>
      <c r="K54" s="40"/>
      <c r="L54" s="40">
        <v>10121909049</v>
      </c>
      <c r="M54" s="51"/>
      <c r="N54" s="40">
        <v>51194</v>
      </c>
      <c r="O54" s="40"/>
      <c r="P54" s="40">
        <v>431554730</v>
      </c>
      <c r="Q54" s="40"/>
      <c r="R54" s="40">
        <v>5349519</v>
      </c>
      <c r="S54" s="40"/>
      <c r="T54" s="52" t="s">
        <v>479</v>
      </c>
      <c r="U54" s="40"/>
      <c r="V54" s="40">
        <v>45095328112</v>
      </c>
      <c r="W54" s="40"/>
      <c r="X54" s="41">
        <v>42435161113</v>
      </c>
      <c r="Y54" s="51"/>
      <c r="Z54" s="42">
        <f>X54/درآمدها!$J$5</f>
        <v>3.205343806667765E-3</v>
      </c>
    </row>
    <row r="55" spans="1:26" s="39" customFormat="1">
      <c r="A55" s="39">
        <v>46</v>
      </c>
      <c r="B55" s="244" t="s">
        <v>298</v>
      </c>
      <c r="D55" s="53">
        <v>1089447</v>
      </c>
      <c r="E55" s="49"/>
      <c r="F55" s="49">
        <v>21382344795</v>
      </c>
      <c r="G55" s="49"/>
      <c r="H55" s="54">
        <v>29294197582</v>
      </c>
      <c r="I55" s="40"/>
      <c r="J55" s="40">
        <v>0</v>
      </c>
      <c r="K55" s="40"/>
      <c r="L55" s="40">
        <v>0</v>
      </c>
      <c r="M55" s="51"/>
      <c r="N55" s="40">
        <v>10344</v>
      </c>
      <c r="O55" s="40"/>
      <c r="P55" s="40">
        <v>203019490</v>
      </c>
      <c r="R55" s="39">
        <v>1079103</v>
      </c>
      <c r="T55" s="52" t="s">
        <v>480</v>
      </c>
      <c r="V55" s="41">
        <v>21179325305</v>
      </c>
      <c r="X55" s="41">
        <v>32877713636</v>
      </c>
      <c r="Y55" s="51"/>
      <c r="Z55" s="42">
        <f>X55/درآمدها!$J$5</f>
        <v>2.4834211304140528E-3</v>
      </c>
    </row>
    <row r="56" spans="1:26" s="39" customFormat="1">
      <c r="A56" s="39">
        <v>47</v>
      </c>
      <c r="B56" s="244" t="s">
        <v>293</v>
      </c>
      <c r="D56" s="53">
        <v>12269534</v>
      </c>
      <c r="E56" s="49"/>
      <c r="F56" s="49">
        <v>51523346068</v>
      </c>
      <c r="G56" s="49"/>
      <c r="H56" s="54">
        <v>50859531241</v>
      </c>
      <c r="I56" s="40"/>
      <c r="J56" s="40">
        <v>0</v>
      </c>
      <c r="K56" s="40"/>
      <c r="L56" s="40">
        <v>0</v>
      </c>
      <c r="M56" s="51"/>
      <c r="N56" s="40">
        <v>69614</v>
      </c>
      <c r="O56" s="40"/>
      <c r="P56" s="40">
        <v>292329457</v>
      </c>
      <c r="Q56" s="40"/>
      <c r="R56" s="40">
        <v>12199920</v>
      </c>
      <c r="S56" s="40"/>
      <c r="T56" s="52" t="s">
        <v>481</v>
      </c>
      <c r="U56" s="40"/>
      <c r="V56" s="40">
        <v>51231016611</v>
      </c>
      <c r="W56" s="40"/>
      <c r="X56" s="41">
        <v>51650300501</v>
      </c>
      <c r="Y56" s="51"/>
      <c r="Z56" s="42">
        <f>X56/درآمدها!$J$5</f>
        <v>3.901410209862287E-3</v>
      </c>
    </row>
    <row r="57" spans="1:26" s="39" customFormat="1">
      <c r="A57" s="39">
        <v>48</v>
      </c>
      <c r="B57" s="244" t="s">
        <v>281</v>
      </c>
      <c r="D57" s="53">
        <v>2466901</v>
      </c>
      <c r="E57" s="49"/>
      <c r="F57" s="49">
        <v>101341884290</v>
      </c>
      <c r="G57" s="49"/>
      <c r="H57" s="54">
        <v>114028366670</v>
      </c>
      <c r="I57" s="40"/>
      <c r="J57" s="40">
        <v>0</v>
      </c>
      <c r="K57" s="40"/>
      <c r="L57" s="40">
        <v>0</v>
      </c>
      <c r="M57" s="51"/>
      <c r="N57" s="40">
        <v>19026</v>
      </c>
      <c r="O57" s="40"/>
      <c r="P57" s="40">
        <v>781600352</v>
      </c>
      <c r="Q57" s="40"/>
      <c r="R57" s="40">
        <v>2447875</v>
      </c>
      <c r="S57" s="40"/>
      <c r="T57" s="52" t="s">
        <v>482</v>
      </c>
      <c r="U57" s="40"/>
      <c r="V57" s="40">
        <v>100560283938</v>
      </c>
      <c r="W57" s="40"/>
      <c r="X57" s="41">
        <v>112783925165</v>
      </c>
      <c r="Y57" s="51"/>
      <c r="Z57" s="42">
        <f>X57/درآمدها!$J$5</f>
        <v>8.5191441846220427E-3</v>
      </c>
    </row>
    <row r="58" spans="1:26" s="39" customFormat="1">
      <c r="A58" s="39">
        <v>49</v>
      </c>
      <c r="B58" s="244" t="s">
        <v>260</v>
      </c>
      <c r="D58" s="53">
        <v>8342876</v>
      </c>
      <c r="E58" s="49"/>
      <c r="F58" s="49">
        <v>20880555747</v>
      </c>
      <c r="G58" s="49"/>
      <c r="H58" s="54">
        <v>25294369460</v>
      </c>
      <c r="I58" s="40"/>
      <c r="J58" s="40">
        <f>R58-D58+N58</f>
        <v>389813</v>
      </c>
      <c r="K58" s="40"/>
      <c r="L58" s="40">
        <v>0</v>
      </c>
      <c r="M58" s="51"/>
      <c r="N58" s="40">
        <v>465334</v>
      </c>
      <c r="O58" s="40"/>
      <c r="P58" s="40">
        <v>189014010</v>
      </c>
      <c r="Q58" s="40"/>
      <c r="R58" s="40">
        <v>8267355</v>
      </c>
      <c r="S58" s="40"/>
      <c r="T58" s="52" t="s">
        <v>483</v>
      </c>
      <c r="U58" s="40"/>
      <c r="V58" s="40">
        <v>20691541737</v>
      </c>
      <c r="W58" s="40"/>
      <c r="X58" s="41">
        <v>23347804603</v>
      </c>
      <c r="Y58" s="51"/>
      <c r="Z58" s="42">
        <f>X58/درآمدها!$J$5</f>
        <v>1.7635785730665851E-3</v>
      </c>
    </row>
    <row r="59" spans="1:26" s="39" customFormat="1">
      <c r="A59" s="39">
        <v>50</v>
      </c>
      <c r="B59" s="244" t="s">
        <v>221</v>
      </c>
      <c r="D59" s="53">
        <v>1684979</v>
      </c>
      <c r="E59" s="49"/>
      <c r="F59" s="49">
        <v>36646009377</v>
      </c>
      <c r="G59" s="49"/>
      <c r="H59" s="54">
        <v>35977998497</v>
      </c>
      <c r="I59" s="40"/>
      <c r="J59" s="40">
        <v>0</v>
      </c>
      <c r="K59" s="40"/>
      <c r="L59" s="40">
        <v>0</v>
      </c>
      <c r="M59" s="51"/>
      <c r="N59" s="40">
        <v>12627</v>
      </c>
      <c r="O59" s="40"/>
      <c r="P59" s="40">
        <v>274620135</v>
      </c>
      <c r="Q59" s="40"/>
      <c r="R59" s="40">
        <v>1672352</v>
      </c>
      <c r="S59" s="40"/>
      <c r="T59" s="52" t="s">
        <v>439</v>
      </c>
      <c r="U59" s="40"/>
      <c r="V59" s="40">
        <v>36371389242</v>
      </c>
      <c r="W59" s="40"/>
      <c r="X59" s="41">
        <v>31884860881</v>
      </c>
      <c r="Y59" s="51"/>
      <c r="Z59" s="42">
        <f>X59/درآمدها!$J$5</f>
        <v>2.4084259060363766E-3</v>
      </c>
    </row>
    <row r="60" spans="1:26" s="39" customFormat="1">
      <c r="A60" s="39">
        <v>51</v>
      </c>
      <c r="B60" s="244" t="s">
        <v>269</v>
      </c>
      <c r="D60" s="53">
        <v>335481</v>
      </c>
      <c r="E60" s="49"/>
      <c r="F60" s="49">
        <v>3930691718</v>
      </c>
      <c r="G60" s="49"/>
      <c r="H60" s="54">
        <v>4368652036</v>
      </c>
      <c r="I60" s="40"/>
      <c r="J60" s="40">
        <v>0</v>
      </c>
      <c r="K60" s="40"/>
      <c r="L60" s="40">
        <v>0</v>
      </c>
      <c r="M60" s="51"/>
      <c r="N60" s="40">
        <v>2624</v>
      </c>
      <c r="O60" s="40"/>
      <c r="P60" s="40">
        <v>30744319</v>
      </c>
      <c r="Q60" s="40"/>
      <c r="R60" s="40">
        <v>332857</v>
      </c>
      <c r="S60" s="40"/>
      <c r="T60" s="52" t="s">
        <v>484</v>
      </c>
      <c r="U60" s="40"/>
      <c r="V60" s="40">
        <v>3899947399</v>
      </c>
      <c r="W60" s="40"/>
      <c r="X60" s="41">
        <v>4281541924</v>
      </c>
      <c r="Y60" s="51"/>
      <c r="Z60" s="42">
        <f>X60/درآمدها!$J$5</f>
        <v>3.2340666393458086E-4</v>
      </c>
    </row>
    <row r="61" spans="1:26" s="39" customFormat="1">
      <c r="A61" s="39">
        <v>52</v>
      </c>
      <c r="B61" s="244" t="s">
        <v>222</v>
      </c>
      <c r="D61" s="53">
        <v>5012718</v>
      </c>
      <c r="E61" s="49"/>
      <c r="F61" s="49">
        <v>65185979294</v>
      </c>
      <c r="G61" s="49"/>
      <c r="H61" s="54">
        <v>73796635380</v>
      </c>
      <c r="I61" s="40"/>
      <c r="J61" s="40">
        <v>0</v>
      </c>
      <c r="K61" s="40"/>
      <c r="L61" s="40">
        <v>0</v>
      </c>
      <c r="M61" s="51"/>
      <c r="N61" s="40">
        <v>47600</v>
      </c>
      <c r="O61" s="40"/>
      <c r="P61" s="40">
        <v>618996045</v>
      </c>
      <c r="Q61" s="40"/>
      <c r="R61" s="40">
        <v>4965118</v>
      </c>
      <c r="S61" s="40"/>
      <c r="T61" s="52" t="s">
        <v>485</v>
      </c>
      <c r="U61" s="40"/>
      <c r="V61" s="40">
        <v>64566983249</v>
      </c>
      <c r="W61" s="40"/>
      <c r="X61" s="41">
        <v>75761084665</v>
      </c>
      <c r="Y61" s="51"/>
      <c r="Z61" s="42">
        <f>X61/درآمدها!$J$5</f>
        <v>5.7226205144062913E-3</v>
      </c>
    </row>
    <row r="62" spans="1:26" s="39" customFormat="1">
      <c r="A62" s="39">
        <v>53</v>
      </c>
      <c r="B62" s="39" t="s">
        <v>112</v>
      </c>
      <c r="D62" s="53">
        <v>34034670</v>
      </c>
      <c r="E62" s="49"/>
      <c r="F62" s="49">
        <v>57863046551</v>
      </c>
      <c r="G62" s="49"/>
      <c r="H62" s="54">
        <v>66987684156</v>
      </c>
      <c r="I62" s="40"/>
      <c r="J62" s="40">
        <f>R62-D62+N62</f>
        <v>17017335</v>
      </c>
      <c r="K62" s="40"/>
      <c r="L62" s="40">
        <v>0</v>
      </c>
      <c r="M62" s="51"/>
      <c r="N62" s="40">
        <v>17298861</v>
      </c>
      <c r="O62" s="40"/>
      <c r="P62" s="40">
        <v>478628176</v>
      </c>
      <c r="Q62" s="40"/>
      <c r="R62" s="40">
        <v>33753144</v>
      </c>
      <c r="S62" s="40"/>
      <c r="T62" s="52" t="s">
        <v>486</v>
      </c>
      <c r="U62" s="40"/>
      <c r="V62" s="40">
        <v>57384418375</v>
      </c>
      <c r="W62" s="40"/>
      <c r="X62" s="41">
        <v>63749394310</v>
      </c>
      <c r="Y62" s="51"/>
      <c r="Z62" s="42">
        <f>X62/درآمدها!$J$5</f>
        <v>4.8153163761119932E-3</v>
      </c>
    </row>
    <row r="63" spans="1:26" s="39" customFormat="1">
      <c r="A63" s="39">
        <v>54</v>
      </c>
      <c r="B63" s="244" t="s">
        <v>110</v>
      </c>
      <c r="D63" s="53">
        <v>7256467</v>
      </c>
      <c r="E63" s="49"/>
      <c r="F63" s="49">
        <v>26682756955</v>
      </c>
      <c r="G63" s="49"/>
      <c r="H63" s="54">
        <v>25462917310</v>
      </c>
      <c r="I63" s="40"/>
      <c r="J63" s="40">
        <v>0</v>
      </c>
      <c r="K63" s="40"/>
      <c r="L63" s="40">
        <v>0</v>
      </c>
      <c r="M63" s="51"/>
      <c r="N63" s="40">
        <v>68906</v>
      </c>
      <c r="O63" s="40"/>
      <c r="P63" s="40">
        <v>253374273</v>
      </c>
      <c r="Q63" s="40"/>
      <c r="R63" s="40">
        <v>7187561</v>
      </c>
      <c r="S63" s="40"/>
      <c r="T63" s="52" t="s">
        <v>487</v>
      </c>
      <c r="U63" s="40"/>
      <c r="V63" s="40">
        <v>26429382682</v>
      </c>
      <c r="W63" s="40"/>
      <c r="X63" s="41">
        <v>23127701457</v>
      </c>
      <c r="Y63" s="51"/>
      <c r="Z63" s="42">
        <f>X63/درآمدها!$J$5</f>
        <v>1.7469530616426856E-3</v>
      </c>
    </row>
    <row r="64" spans="1:26" s="39" customFormat="1">
      <c r="A64" s="39">
        <v>55</v>
      </c>
      <c r="B64" s="244" t="s">
        <v>109</v>
      </c>
      <c r="D64" s="53">
        <v>16329622</v>
      </c>
      <c r="E64" s="49"/>
      <c r="F64" s="49">
        <v>38931972316</v>
      </c>
      <c r="G64" s="49"/>
      <c r="H64" s="54">
        <v>50142071257</v>
      </c>
      <c r="I64" s="40"/>
      <c r="J64" s="40">
        <v>0</v>
      </c>
      <c r="K64" s="40"/>
      <c r="L64" s="40">
        <v>0</v>
      </c>
      <c r="M64" s="51"/>
      <c r="N64" s="40">
        <v>128377</v>
      </c>
      <c r="O64" s="40"/>
      <c r="P64" s="40">
        <v>306067698</v>
      </c>
      <c r="Q64" s="40"/>
      <c r="R64" s="40">
        <v>16201245</v>
      </c>
      <c r="S64" s="40"/>
      <c r="T64" s="52" t="s">
        <v>488</v>
      </c>
      <c r="U64" s="40"/>
      <c r="V64" s="40">
        <v>38625904618</v>
      </c>
      <c r="W64" s="40"/>
      <c r="X64" s="41">
        <v>46430275612</v>
      </c>
      <c r="Y64" s="51"/>
      <c r="Z64" s="42">
        <f>X64/درآمدها!$J$5</f>
        <v>3.5071151486499026E-3</v>
      </c>
    </row>
    <row r="65" spans="1:26" s="39" customFormat="1">
      <c r="A65" s="39">
        <v>56</v>
      </c>
      <c r="B65" s="39" t="s">
        <v>108</v>
      </c>
      <c r="D65" s="53">
        <v>3413030</v>
      </c>
      <c r="E65" s="49"/>
      <c r="F65" s="49">
        <v>35506662136</v>
      </c>
      <c r="G65" s="49"/>
      <c r="H65" s="54">
        <v>36166421551</v>
      </c>
      <c r="I65" s="40"/>
      <c r="J65" s="40">
        <v>0</v>
      </c>
      <c r="K65" s="40"/>
      <c r="L65" s="40">
        <v>0</v>
      </c>
      <c r="M65" s="51"/>
      <c r="N65" s="40">
        <v>29787</v>
      </c>
      <c r="O65" s="40"/>
      <c r="P65" s="40">
        <v>309882113</v>
      </c>
      <c r="Q65" s="40"/>
      <c r="R65" s="40">
        <v>3383243</v>
      </c>
      <c r="S65" s="40"/>
      <c r="T65" s="52" t="s">
        <v>489</v>
      </c>
      <c r="U65" s="40"/>
      <c r="V65" s="40">
        <v>35196780023</v>
      </c>
      <c r="W65" s="40"/>
      <c r="X65" s="41">
        <v>35648994666</v>
      </c>
      <c r="Y65" s="51"/>
      <c r="Z65" s="42">
        <f>X65/درآمدها!$J$5</f>
        <v>2.6927500984929575E-3</v>
      </c>
    </row>
    <row r="66" spans="1:26" s="39" customFormat="1">
      <c r="A66" s="39">
        <v>57</v>
      </c>
      <c r="B66" s="244" t="s">
        <v>107</v>
      </c>
      <c r="D66" s="53">
        <v>10518460</v>
      </c>
      <c r="E66" s="49"/>
      <c r="F66" s="49">
        <v>39653607675</v>
      </c>
      <c r="G66" s="49"/>
      <c r="H66" s="54">
        <v>48619819510</v>
      </c>
      <c r="I66" s="40"/>
      <c r="J66" s="40">
        <v>1130875</v>
      </c>
      <c r="K66" s="40"/>
      <c r="L66" s="40">
        <v>5022888699</v>
      </c>
      <c r="M66" s="51"/>
      <c r="N66" s="40">
        <v>110622</v>
      </c>
      <c r="O66" s="40"/>
      <c r="P66" s="40">
        <v>424247683</v>
      </c>
      <c r="Q66" s="40"/>
      <c r="R66" s="40">
        <v>11538713</v>
      </c>
      <c r="S66" s="40"/>
      <c r="T66" s="52" t="s">
        <v>490</v>
      </c>
      <c r="U66" s="40"/>
      <c r="V66" s="40">
        <v>44252248691</v>
      </c>
      <c r="W66" s="40"/>
      <c r="X66" s="41">
        <v>47187817209</v>
      </c>
      <c r="Y66" s="51"/>
      <c r="Z66" s="42">
        <f>X66/درآمدها!$J$5</f>
        <v>3.564336123015269E-3</v>
      </c>
    </row>
    <row r="67" spans="1:26" s="39" customFormat="1">
      <c r="A67" s="39">
        <v>58</v>
      </c>
      <c r="B67" s="244" t="s">
        <v>106</v>
      </c>
      <c r="D67" s="53">
        <v>11780567</v>
      </c>
      <c r="E67" s="49"/>
      <c r="F67" s="49">
        <v>43492981782</v>
      </c>
      <c r="G67" s="49"/>
      <c r="H67" s="54">
        <v>55378825052</v>
      </c>
      <c r="I67" s="40"/>
      <c r="J67" s="40">
        <v>10487544</v>
      </c>
      <c r="K67" s="40"/>
      <c r="L67" s="40">
        <v>0</v>
      </c>
      <c r="M67" s="51"/>
      <c r="N67" s="40">
        <v>5355640</v>
      </c>
      <c r="O67" s="40"/>
      <c r="P67" s="40">
        <v>285795113</v>
      </c>
      <c r="Q67" s="40"/>
      <c r="R67" s="40">
        <v>16912471</v>
      </c>
      <c r="S67" s="40"/>
      <c r="T67" s="52" t="s">
        <v>491</v>
      </c>
      <c r="U67" s="40"/>
      <c r="V67" s="40">
        <v>43207186669</v>
      </c>
      <c r="W67" s="40"/>
      <c r="X67" s="41">
        <v>58000854206</v>
      </c>
      <c r="Y67" s="51"/>
      <c r="Z67" s="42">
        <f>X67/درآمدها!$J$5</f>
        <v>4.381099869412014E-3</v>
      </c>
    </row>
    <row r="68" spans="1:26" s="39" customFormat="1">
      <c r="A68" s="39">
        <v>59</v>
      </c>
      <c r="B68" s="39" t="s">
        <v>105</v>
      </c>
      <c r="D68" s="53">
        <v>1204337</v>
      </c>
      <c r="E68" s="49"/>
      <c r="F68" s="49">
        <v>60720290349</v>
      </c>
      <c r="G68" s="49"/>
      <c r="H68" s="54">
        <v>79109072560</v>
      </c>
      <c r="I68" s="40"/>
      <c r="J68" s="40">
        <v>0</v>
      </c>
      <c r="K68" s="40"/>
      <c r="L68" s="40">
        <v>0</v>
      </c>
      <c r="M68" s="51"/>
      <c r="N68" s="40">
        <v>6962</v>
      </c>
      <c r="O68" s="40"/>
      <c r="P68" s="40">
        <v>351010275</v>
      </c>
      <c r="Q68" s="40"/>
      <c r="R68" s="40">
        <v>1197375</v>
      </c>
      <c r="S68" s="40"/>
      <c r="T68" s="52" t="s">
        <v>492</v>
      </c>
      <c r="U68" s="40"/>
      <c r="V68" s="40">
        <v>60369280074</v>
      </c>
      <c r="W68" s="40"/>
      <c r="X68" s="41">
        <v>81198897214</v>
      </c>
      <c r="Y68" s="51"/>
      <c r="Z68" s="42">
        <f>X68/درآمدها!$J$5</f>
        <v>6.133366186594106E-3</v>
      </c>
    </row>
    <row r="69" spans="1:26" s="39" customFormat="1">
      <c r="A69" s="39">
        <v>60</v>
      </c>
      <c r="B69" s="39" t="s">
        <v>104</v>
      </c>
      <c r="D69" s="53">
        <v>4517052</v>
      </c>
      <c r="E69" s="49"/>
      <c r="F69" s="49">
        <v>134316177103</v>
      </c>
      <c r="G69" s="49"/>
      <c r="H69" s="54">
        <v>168650993308</v>
      </c>
      <c r="I69" s="40"/>
      <c r="J69" s="40">
        <v>0</v>
      </c>
      <c r="K69" s="40"/>
      <c r="L69" s="40">
        <v>0</v>
      </c>
      <c r="M69" s="51"/>
      <c r="N69" s="40">
        <v>174576</v>
      </c>
      <c r="O69" s="40"/>
      <c r="P69" s="40">
        <v>5191080584</v>
      </c>
      <c r="Q69" s="40"/>
      <c r="R69" s="40">
        <v>4342476</v>
      </c>
      <c r="S69" s="40"/>
      <c r="T69" s="52" t="s">
        <v>493</v>
      </c>
      <c r="U69" s="40"/>
      <c r="V69" s="40">
        <v>129125096519</v>
      </c>
      <c r="W69" s="40"/>
      <c r="X69" s="41">
        <v>161399104835</v>
      </c>
      <c r="Y69" s="51"/>
      <c r="Z69" s="42">
        <f>X69/درآمدها!$J$5</f>
        <v>1.2191296262714122E-2</v>
      </c>
    </row>
    <row r="70" spans="1:26" s="39" customFormat="1">
      <c r="A70" s="39">
        <v>61</v>
      </c>
      <c r="B70" s="244" t="s">
        <v>103</v>
      </c>
      <c r="D70" s="53">
        <v>22370654</v>
      </c>
      <c r="E70" s="49"/>
      <c r="F70" s="49">
        <v>69831668889</v>
      </c>
      <c r="G70" s="49"/>
      <c r="H70" s="54">
        <v>59352017240</v>
      </c>
      <c r="I70" s="40"/>
      <c r="J70" s="40">
        <v>0</v>
      </c>
      <c r="K70" s="40"/>
      <c r="L70" s="40">
        <v>0</v>
      </c>
      <c r="M70" s="51"/>
      <c r="N70" s="40">
        <v>181236</v>
      </c>
      <c r="O70" s="40"/>
      <c r="P70" s="40">
        <v>565741723</v>
      </c>
      <c r="Q70" s="40"/>
      <c r="R70" s="40">
        <v>22189418</v>
      </c>
      <c r="S70" s="40"/>
      <c r="T70" s="52" t="s">
        <v>494</v>
      </c>
      <c r="U70" s="40"/>
      <c r="V70" s="40">
        <v>69265927166</v>
      </c>
      <c r="W70" s="40"/>
      <c r="X70" s="41">
        <v>52739221797</v>
      </c>
      <c r="Y70" s="51"/>
      <c r="Z70" s="42">
        <f>X70/درآمدها!$J$5</f>
        <v>3.9836619803407308E-3</v>
      </c>
    </row>
    <row r="71" spans="1:26" s="39" customFormat="1">
      <c r="A71" s="39">
        <v>62</v>
      </c>
      <c r="B71" s="39" t="s">
        <v>102</v>
      </c>
      <c r="D71" s="53">
        <v>1586943</v>
      </c>
      <c r="E71" s="56"/>
      <c r="F71" s="56">
        <v>49019794107</v>
      </c>
      <c r="G71" s="49"/>
      <c r="H71" s="57">
        <v>53240648264</v>
      </c>
      <c r="I71" s="40"/>
      <c r="J71" s="40">
        <v>0</v>
      </c>
      <c r="K71" s="40"/>
      <c r="L71" s="48">
        <v>0</v>
      </c>
      <c r="M71" s="51"/>
      <c r="N71" s="40">
        <v>15068</v>
      </c>
      <c r="O71" s="40"/>
      <c r="P71" s="40">
        <v>465442210</v>
      </c>
      <c r="Q71" s="40"/>
      <c r="R71" s="40">
        <v>1571875</v>
      </c>
      <c r="S71" s="40"/>
      <c r="T71" s="52" t="s">
        <v>495</v>
      </c>
      <c r="U71" s="40"/>
      <c r="V71" s="48">
        <v>48554351897</v>
      </c>
      <c r="W71" s="40"/>
      <c r="X71" s="58">
        <v>55610170218</v>
      </c>
      <c r="Y71" s="51"/>
      <c r="Z71" s="42">
        <f>X71/درآمدها!$J$5</f>
        <v>4.2005193339869221E-3</v>
      </c>
    </row>
    <row r="72" spans="1:26" s="39" customFormat="1">
      <c r="A72" s="39">
        <v>63</v>
      </c>
      <c r="B72" s="244" t="s">
        <v>101</v>
      </c>
      <c r="D72" s="53">
        <v>31569793</v>
      </c>
      <c r="E72" s="49"/>
      <c r="F72" s="49">
        <v>169003374640</v>
      </c>
      <c r="G72" s="49"/>
      <c r="H72" s="54">
        <v>209631444250</v>
      </c>
      <c r="I72" s="40"/>
      <c r="J72" s="40">
        <v>0</v>
      </c>
      <c r="K72" s="40"/>
      <c r="L72" s="40">
        <v>0</v>
      </c>
      <c r="M72" s="51"/>
      <c r="N72" s="40">
        <v>4823395</v>
      </c>
      <c r="O72" s="40"/>
      <c r="P72" s="40">
        <v>25821202953</v>
      </c>
      <c r="Q72" s="40"/>
      <c r="R72" s="40">
        <v>26746398</v>
      </c>
      <c r="S72" s="40"/>
      <c r="T72" s="52" t="s">
        <v>496</v>
      </c>
      <c r="U72" s="40"/>
      <c r="V72" s="40">
        <v>143182171687</v>
      </c>
      <c r="W72" s="40"/>
      <c r="X72" s="41">
        <v>186376671098</v>
      </c>
      <c r="Y72" s="51"/>
      <c r="Z72" s="42">
        <f>X72/درآمدها!$J$5</f>
        <v>1.4077979033012685E-2</v>
      </c>
    </row>
    <row r="73" spans="1:26" s="39" customFormat="1">
      <c r="A73" s="39">
        <v>64</v>
      </c>
      <c r="B73" s="244" t="s">
        <v>404</v>
      </c>
      <c r="D73" s="53">
        <v>13532534</v>
      </c>
      <c r="E73" s="49"/>
      <c r="F73" s="49">
        <v>39628541820</v>
      </c>
      <c r="G73" s="49"/>
      <c r="H73" s="54">
        <v>38136463726</v>
      </c>
      <c r="I73" s="40"/>
      <c r="J73" s="40">
        <v>0</v>
      </c>
      <c r="K73" s="40"/>
      <c r="L73" s="40">
        <v>0</v>
      </c>
      <c r="M73" s="51"/>
      <c r="N73" s="40">
        <v>128505</v>
      </c>
      <c r="O73" s="40"/>
      <c r="P73" s="48">
        <v>376312800</v>
      </c>
      <c r="Q73" s="40"/>
      <c r="R73" s="40">
        <v>13404029</v>
      </c>
      <c r="S73" s="40"/>
      <c r="T73" s="52" t="s">
        <v>497</v>
      </c>
      <c r="U73" s="40"/>
      <c r="V73" s="40">
        <v>39252229020</v>
      </c>
      <c r="W73" s="40"/>
      <c r="X73" s="41">
        <v>34163441175</v>
      </c>
      <c r="Y73" s="51"/>
      <c r="Z73" s="42">
        <f>X73/درآمدها!$J$5</f>
        <v>2.5805386786006039E-3</v>
      </c>
    </row>
    <row r="74" spans="1:26" s="39" customFormat="1">
      <c r="A74" s="39">
        <v>65</v>
      </c>
      <c r="B74" s="244" t="s">
        <v>414</v>
      </c>
      <c r="D74" s="53">
        <v>1169630</v>
      </c>
      <c r="E74" s="49"/>
      <c r="F74" s="49">
        <v>20017903129</v>
      </c>
      <c r="G74" s="49"/>
      <c r="H74" s="54">
        <v>20230470210</v>
      </c>
      <c r="I74" s="40"/>
      <c r="J74" s="40">
        <v>0</v>
      </c>
      <c r="K74" s="40"/>
      <c r="L74" s="40">
        <v>0</v>
      </c>
      <c r="M74" s="51"/>
      <c r="N74" s="40">
        <v>8976</v>
      </c>
      <c r="O74" s="40"/>
      <c r="P74" s="40">
        <v>153621827</v>
      </c>
      <c r="Q74" s="40"/>
      <c r="R74" s="40">
        <v>1160654</v>
      </c>
      <c r="S74" s="40"/>
      <c r="T74" s="52" t="s">
        <v>498</v>
      </c>
      <c r="U74" s="40"/>
      <c r="V74" s="40">
        <v>19864281302</v>
      </c>
      <c r="W74" s="40"/>
      <c r="X74" s="41">
        <v>19267593419</v>
      </c>
      <c r="Y74" s="51"/>
      <c r="Z74" s="42">
        <f>X74/درآمدها!$J$5</f>
        <v>1.4553794451381097E-3</v>
      </c>
    </row>
    <row r="75" spans="1:26" s="39" customFormat="1">
      <c r="A75" s="39">
        <v>66</v>
      </c>
      <c r="B75" s="39" t="s">
        <v>407</v>
      </c>
      <c r="D75" s="53">
        <v>2064116</v>
      </c>
      <c r="E75" s="49"/>
      <c r="F75" s="49">
        <v>35223375430</v>
      </c>
      <c r="G75" s="49"/>
      <c r="H75" s="54">
        <v>35845548890</v>
      </c>
      <c r="I75" s="40"/>
      <c r="J75" s="40">
        <v>0</v>
      </c>
      <c r="K75" s="40"/>
      <c r="L75" s="40">
        <v>0</v>
      </c>
      <c r="M75" s="51"/>
      <c r="N75" s="40">
        <v>11932</v>
      </c>
      <c r="O75" s="40"/>
      <c r="P75" s="40">
        <v>203615162</v>
      </c>
      <c r="Q75" s="40"/>
      <c r="R75" s="40">
        <v>2052184</v>
      </c>
      <c r="S75" s="40"/>
      <c r="T75" s="52" t="s">
        <v>499</v>
      </c>
      <c r="U75" s="40"/>
      <c r="V75" s="40">
        <v>35019760268</v>
      </c>
      <c r="W75" s="40"/>
      <c r="X75" s="41">
        <v>33557564164</v>
      </c>
      <c r="Y75" s="51"/>
      <c r="Z75" s="42">
        <f>X75/درآمدها!$J$5</f>
        <v>2.5347737027203478E-3</v>
      </c>
    </row>
    <row r="76" spans="1:26" s="39" customFormat="1">
      <c r="A76" s="39">
        <v>67</v>
      </c>
      <c r="B76" s="244" t="s">
        <v>410</v>
      </c>
      <c r="D76" s="53">
        <v>5368323</v>
      </c>
      <c r="E76" s="49"/>
      <c r="F76" s="49">
        <v>29981765615</v>
      </c>
      <c r="G76" s="49"/>
      <c r="H76" s="54">
        <v>28282821837</v>
      </c>
      <c r="I76" s="40"/>
      <c r="J76" s="40">
        <v>1879814</v>
      </c>
      <c r="K76" s="40"/>
      <c r="L76" s="40">
        <v>10146755113</v>
      </c>
      <c r="M76" s="51"/>
      <c r="N76" s="40">
        <v>68827</v>
      </c>
      <c r="O76" s="40"/>
      <c r="P76" s="40">
        <v>381053186</v>
      </c>
      <c r="Q76" s="40"/>
      <c r="R76" s="40">
        <v>7179310</v>
      </c>
      <c r="S76" s="40"/>
      <c r="T76" s="52" t="s">
        <v>500</v>
      </c>
      <c r="U76" s="40"/>
      <c r="V76" s="40">
        <v>39747467542</v>
      </c>
      <c r="W76" s="40"/>
      <c r="X76" s="41">
        <v>40250385118</v>
      </c>
      <c r="Y76" s="51"/>
      <c r="Z76" s="42">
        <f>X76/درآمدها!$J$5</f>
        <v>3.0403165504760991E-3</v>
      </c>
    </row>
    <row r="77" spans="1:26" s="39" customFormat="1">
      <c r="A77" s="39">
        <v>68</v>
      </c>
      <c r="B77" s="39" t="s">
        <v>397</v>
      </c>
      <c r="D77" s="53">
        <v>3193274</v>
      </c>
      <c r="E77" s="49"/>
      <c r="F77" s="49">
        <v>4538396031</v>
      </c>
      <c r="G77" s="49"/>
      <c r="H77" s="54">
        <v>4663008539</v>
      </c>
      <c r="I77" s="40"/>
      <c r="J77" s="40">
        <v>0</v>
      </c>
      <c r="K77" s="40"/>
      <c r="L77" s="40">
        <v>0</v>
      </c>
      <c r="M77" s="51"/>
      <c r="N77" s="40">
        <v>18461</v>
      </c>
      <c r="O77" s="40"/>
      <c r="P77" s="40">
        <v>26237438</v>
      </c>
      <c r="Q77" s="40"/>
      <c r="R77" s="40">
        <v>3174813</v>
      </c>
      <c r="S77" s="40"/>
      <c r="T77" s="52" t="s">
        <v>501</v>
      </c>
      <c r="U77" s="40"/>
      <c r="V77" s="40">
        <v>4512158593</v>
      </c>
      <c r="W77" s="40"/>
      <c r="X77" s="41">
        <v>4288899173</v>
      </c>
      <c r="Y77" s="51"/>
      <c r="Z77" s="42">
        <f>X77/درآمدها!$J$5</f>
        <v>3.239623944160433E-4</v>
      </c>
    </row>
    <row r="78" spans="1:26" s="39" customFormat="1">
      <c r="A78" s="39">
        <v>69</v>
      </c>
      <c r="B78" s="244" t="s">
        <v>337</v>
      </c>
      <c r="D78" s="53">
        <v>4059503</v>
      </c>
      <c r="E78" s="49"/>
      <c r="F78" s="49">
        <v>37740836181</v>
      </c>
      <c r="G78" s="49"/>
      <c r="H78" s="54">
        <v>39546419784</v>
      </c>
      <c r="I78" s="40"/>
      <c r="J78" s="40">
        <v>0</v>
      </c>
      <c r="K78" s="40"/>
      <c r="L78" s="40">
        <v>0</v>
      </c>
      <c r="M78" s="51"/>
      <c r="N78" s="40">
        <v>6641</v>
      </c>
      <c r="O78" s="40"/>
      <c r="P78" s="40">
        <v>61740783</v>
      </c>
      <c r="Q78" s="40"/>
      <c r="R78" s="40">
        <v>4052862</v>
      </c>
      <c r="S78" s="40"/>
      <c r="T78" s="52" t="s">
        <v>502</v>
      </c>
      <c r="U78" s="40"/>
      <c r="V78" s="40">
        <v>37679095398</v>
      </c>
      <c r="W78" s="40"/>
      <c r="X78" s="41">
        <v>36419877141</v>
      </c>
      <c r="Y78" s="51"/>
      <c r="Z78" s="42">
        <f>X78/درآمدها!$J$5</f>
        <v>2.750978777307918E-3</v>
      </c>
    </row>
    <row r="79" spans="1:26" s="39" customFormat="1">
      <c r="A79" s="39">
        <v>70</v>
      </c>
      <c r="B79" s="244" t="s">
        <v>291</v>
      </c>
      <c r="D79" s="53">
        <v>1706774</v>
      </c>
      <c r="E79" s="49"/>
      <c r="F79" s="49">
        <v>22748920255</v>
      </c>
      <c r="G79" s="49"/>
      <c r="H79" s="54">
        <v>23582999860</v>
      </c>
      <c r="I79" s="40"/>
      <c r="J79" s="40">
        <v>0</v>
      </c>
      <c r="K79" s="40"/>
      <c r="L79" s="40">
        <v>0</v>
      </c>
      <c r="M79" s="51"/>
      <c r="N79" s="40">
        <v>13290</v>
      </c>
      <c r="O79" s="40"/>
      <c r="P79" s="40">
        <v>177137190</v>
      </c>
      <c r="Q79" s="40"/>
      <c r="R79" s="40">
        <v>1693484</v>
      </c>
      <c r="S79" s="40"/>
      <c r="T79" s="52" t="s">
        <v>503</v>
      </c>
      <c r="U79" s="40"/>
      <c r="V79" s="40">
        <v>22571783065</v>
      </c>
      <c r="W79" s="40"/>
      <c r="X79" s="41">
        <v>23163690920</v>
      </c>
      <c r="Y79" s="51"/>
      <c r="Z79" s="42">
        <f>X79/درآمدها!$J$5</f>
        <v>1.7496715290481744E-3</v>
      </c>
    </row>
    <row r="80" spans="1:26" s="39" customFormat="1">
      <c r="A80" s="39">
        <v>71</v>
      </c>
      <c r="B80" s="39" t="s">
        <v>125</v>
      </c>
      <c r="D80" s="53">
        <v>680086</v>
      </c>
      <c r="E80" s="49"/>
      <c r="F80" s="49">
        <v>4083688343</v>
      </c>
      <c r="G80" s="49"/>
      <c r="H80" s="54">
        <v>3907508247</v>
      </c>
      <c r="I80" s="40"/>
      <c r="J80" s="40">
        <v>0</v>
      </c>
      <c r="K80" s="40"/>
      <c r="L80" s="40">
        <v>0</v>
      </c>
      <c r="M80" s="51"/>
      <c r="N80" s="40">
        <v>6456</v>
      </c>
      <c r="O80" s="40"/>
      <c r="P80" s="40">
        <v>38766115</v>
      </c>
      <c r="Q80" s="40"/>
      <c r="R80" s="40">
        <v>673630</v>
      </c>
      <c r="S80" s="40"/>
      <c r="T80" s="52" t="s">
        <v>504</v>
      </c>
      <c r="U80" s="40"/>
      <c r="V80" s="40">
        <v>4044922228</v>
      </c>
      <c r="W80" s="40"/>
      <c r="X80" s="41">
        <v>3555692300</v>
      </c>
      <c r="Y80" s="51"/>
      <c r="Z80" s="42">
        <f>X80/درآمدها!$J$5</f>
        <v>2.6857954567137784E-4</v>
      </c>
    </row>
    <row r="81" spans="1:26" s="39" customFormat="1">
      <c r="A81" s="39">
        <v>72</v>
      </c>
      <c r="B81" s="244" t="s">
        <v>307</v>
      </c>
      <c r="D81" s="53">
        <v>6843219</v>
      </c>
      <c r="E81" s="49"/>
      <c r="F81" s="49">
        <v>75960858832</v>
      </c>
      <c r="G81" s="49"/>
      <c r="H81" s="54">
        <v>70065769028</v>
      </c>
      <c r="I81" s="40"/>
      <c r="J81" s="40">
        <v>0</v>
      </c>
      <c r="K81" s="40"/>
      <c r="L81" s="40">
        <v>0</v>
      </c>
      <c r="M81" s="51"/>
      <c r="N81" s="40">
        <v>64983</v>
      </c>
      <c r="O81" s="40"/>
      <c r="P81" s="40">
        <v>721322011</v>
      </c>
      <c r="Q81" s="40"/>
      <c r="R81" s="40">
        <v>6778236</v>
      </c>
      <c r="S81" s="40"/>
      <c r="T81" s="52" t="s">
        <v>505</v>
      </c>
      <c r="U81" s="40"/>
      <c r="V81" s="40">
        <v>75239536821</v>
      </c>
      <c r="W81" s="40"/>
      <c r="X81" s="41">
        <v>66907401576</v>
      </c>
      <c r="Y81" s="51"/>
      <c r="Z81" s="42">
        <f>X81/درآمدها!$J$5</f>
        <v>5.0538567460785364E-3</v>
      </c>
    </row>
    <row r="82" spans="1:26" s="39" customFormat="1">
      <c r="A82" s="39">
        <v>73</v>
      </c>
      <c r="B82" s="244" t="s">
        <v>411</v>
      </c>
      <c r="D82" s="53">
        <v>31856200</v>
      </c>
      <c r="E82" s="49"/>
      <c r="F82" s="49">
        <v>117222139007</v>
      </c>
      <c r="G82" s="49"/>
      <c r="H82" s="54">
        <v>106241629574</v>
      </c>
      <c r="I82" s="40"/>
      <c r="J82" s="40">
        <v>0</v>
      </c>
      <c r="K82" s="40"/>
      <c r="L82" s="40">
        <v>0</v>
      </c>
      <c r="M82" s="51"/>
      <c r="N82" s="40">
        <v>205596</v>
      </c>
      <c r="O82" s="40"/>
      <c r="P82" s="40">
        <v>756537279</v>
      </c>
      <c r="Q82" s="40"/>
      <c r="R82" s="40">
        <v>31650604</v>
      </c>
      <c r="S82" s="40"/>
      <c r="T82" s="52" t="s">
        <v>506</v>
      </c>
      <c r="U82" s="40"/>
      <c r="V82" s="40">
        <v>116465601728</v>
      </c>
      <c r="W82" s="40"/>
      <c r="X82" s="41">
        <v>102881665106</v>
      </c>
      <c r="Y82" s="51"/>
      <c r="Z82" s="42">
        <f>X82/درآمدها!$J$5</f>
        <v>7.7711760581995028E-3</v>
      </c>
    </row>
    <row r="83" spans="1:26" s="39" customFormat="1">
      <c r="A83" s="39">
        <v>74</v>
      </c>
      <c r="B83" s="244" t="s">
        <v>272</v>
      </c>
      <c r="D83" s="53">
        <v>19565307</v>
      </c>
      <c r="E83" s="49"/>
      <c r="F83" s="49">
        <v>342728358261</v>
      </c>
      <c r="G83" s="49"/>
      <c r="H83" s="54">
        <v>255558459586</v>
      </c>
      <c r="I83" s="40"/>
      <c r="J83" s="40">
        <v>1493705</v>
      </c>
      <c r="K83" s="40"/>
      <c r="L83" s="40">
        <v>19963536341</v>
      </c>
      <c r="M83" s="51"/>
      <c r="N83" s="40">
        <v>199976</v>
      </c>
      <c r="O83" s="40"/>
      <c r="P83" s="40">
        <v>3444115722</v>
      </c>
      <c r="Q83" s="40"/>
      <c r="R83" s="40">
        <v>20859036</v>
      </c>
      <c r="S83" s="40"/>
      <c r="T83" s="52" t="s">
        <v>507</v>
      </c>
      <c r="U83" s="40"/>
      <c r="V83" s="40">
        <v>359247778880</v>
      </c>
      <c r="W83" s="40"/>
      <c r="X83" s="41">
        <v>283446421142</v>
      </c>
      <c r="Y83" s="51"/>
      <c r="Z83" s="42">
        <f>X83/درآمدها!$J$5</f>
        <v>2.1410151551217293E-2</v>
      </c>
    </row>
    <row r="84" spans="1:26" s="39" customFormat="1">
      <c r="A84" s="39">
        <v>75</v>
      </c>
      <c r="B84" s="244" t="s">
        <v>257</v>
      </c>
      <c r="D84" s="53">
        <v>6597980</v>
      </c>
      <c r="E84" s="49"/>
      <c r="F84" s="49">
        <v>39080761140</v>
      </c>
      <c r="G84" s="49"/>
      <c r="H84" s="54">
        <v>58175864312</v>
      </c>
      <c r="I84" s="40"/>
      <c r="J84" s="40">
        <v>0</v>
      </c>
      <c r="K84" s="40"/>
      <c r="L84" s="40">
        <v>0</v>
      </c>
      <c r="M84" s="51"/>
      <c r="N84" s="40">
        <v>1270995</v>
      </c>
      <c r="O84" s="40"/>
      <c r="P84" s="40">
        <v>7528281688</v>
      </c>
      <c r="Q84" s="40"/>
      <c r="R84" s="40">
        <v>5326985</v>
      </c>
      <c r="S84" s="40"/>
      <c r="T84" s="52" t="s">
        <v>508</v>
      </c>
      <c r="U84" s="40"/>
      <c r="V84" s="40">
        <v>31552479452</v>
      </c>
      <c r="W84" s="40"/>
      <c r="X84" s="41">
        <v>41726880784</v>
      </c>
      <c r="Y84" s="51"/>
      <c r="Z84" s="42">
        <f>X84/درآمدها!$J$5</f>
        <v>3.1518437867220587E-3</v>
      </c>
    </row>
    <row r="85" spans="1:26" s="39" customFormat="1">
      <c r="A85" s="39">
        <v>76</v>
      </c>
      <c r="B85" s="244" t="s">
        <v>259</v>
      </c>
      <c r="D85" s="53">
        <v>2693105</v>
      </c>
      <c r="E85" s="49"/>
      <c r="F85" s="49">
        <v>33488918825</v>
      </c>
      <c r="G85" s="49"/>
      <c r="H85" s="54">
        <v>44573399075</v>
      </c>
      <c r="I85" s="40"/>
      <c r="J85" s="40">
        <f>R85-D85+N85</f>
        <v>860161</v>
      </c>
      <c r="K85" s="40"/>
      <c r="L85" s="40">
        <v>0</v>
      </c>
      <c r="M85" s="51"/>
      <c r="N85" s="40">
        <v>877566</v>
      </c>
      <c r="O85" s="40"/>
      <c r="P85" s="40">
        <v>216432197</v>
      </c>
      <c r="Q85" s="40"/>
      <c r="R85" s="40">
        <v>2675700</v>
      </c>
      <c r="S85" s="40"/>
      <c r="T85" s="52" t="s">
        <v>509</v>
      </c>
      <c r="U85" s="40"/>
      <c r="V85" s="40">
        <v>33272486628</v>
      </c>
      <c r="W85" s="40"/>
      <c r="X85" s="41">
        <v>41838332876</v>
      </c>
      <c r="Y85" s="51"/>
      <c r="Z85" s="42">
        <f>X85/درآمدها!$J$5</f>
        <v>3.1602623307657837E-3</v>
      </c>
    </row>
    <row r="86" spans="1:26" s="39" customFormat="1">
      <c r="A86" s="39">
        <v>77</v>
      </c>
      <c r="B86" s="244" t="s">
        <v>251</v>
      </c>
      <c r="D86" s="53">
        <v>2658078</v>
      </c>
      <c r="E86" s="49"/>
      <c r="F86" s="49">
        <v>18921200844</v>
      </c>
      <c r="G86" s="49"/>
      <c r="H86" s="54">
        <v>15985687740</v>
      </c>
      <c r="I86" s="40"/>
      <c r="J86" s="40">
        <v>0</v>
      </c>
      <c r="K86" s="40"/>
      <c r="L86" s="40">
        <v>0</v>
      </c>
      <c r="M86" s="51"/>
      <c r="N86" s="40">
        <v>20994</v>
      </c>
      <c r="O86" s="40"/>
      <c r="P86" s="40">
        <v>149443203</v>
      </c>
      <c r="Q86" s="40"/>
      <c r="R86" s="40">
        <v>2637084</v>
      </c>
      <c r="S86" s="40"/>
      <c r="T86" s="52" t="s">
        <v>510</v>
      </c>
      <c r="U86" s="40"/>
      <c r="V86" s="40">
        <v>18771757641</v>
      </c>
      <c r="W86" s="40"/>
      <c r="X86" s="41">
        <v>14941942099</v>
      </c>
      <c r="Y86" s="51"/>
      <c r="Z86" s="42">
        <f>X86/درآمدها!$J$5</f>
        <v>1.1286409739103278E-3</v>
      </c>
    </row>
    <row r="87" spans="1:26" s="39" customFormat="1">
      <c r="A87" s="39">
        <v>78</v>
      </c>
      <c r="B87" s="244" t="s">
        <v>261</v>
      </c>
      <c r="D87" s="53">
        <v>1315630</v>
      </c>
      <c r="E87" s="49"/>
      <c r="F87" s="49">
        <v>38710081980</v>
      </c>
      <c r="G87" s="49"/>
      <c r="H87" s="54">
        <v>38161662406</v>
      </c>
      <c r="I87" s="40"/>
      <c r="J87" s="40">
        <v>0</v>
      </c>
      <c r="K87" s="40"/>
      <c r="L87" s="40">
        <v>0</v>
      </c>
      <c r="M87" s="51"/>
      <c r="N87" s="40">
        <v>7605</v>
      </c>
      <c r="O87" s="40"/>
      <c r="P87" s="40">
        <v>223763652</v>
      </c>
      <c r="Q87" s="40"/>
      <c r="R87" s="40">
        <v>1308025</v>
      </c>
      <c r="S87" s="40"/>
      <c r="T87" s="52" t="s">
        <v>511</v>
      </c>
      <c r="U87" s="40"/>
      <c r="V87" s="40">
        <v>38486318328</v>
      </c>
      <c r="W87" s="40"/>
      <c r="X87" s="41">
        <v>37524991373</v>
      </c>
      <c r="Y87" s="51"/>
      <c r="Z87" s="42">
        <f>X87/درآمدها!$J$5</f>
        <v>2.8344536826999099E-3</v>
      </c>
    </row>
    <row r="88" spans="1:26" s="39" customFormat="1">
      <c r="A88" s="39">
        <v>79</v>
      </c>
      <c r="B88" s="39" t="s">
        <v>223</v>
      </c>
      <c r="D88" s="53">
        <v>5873782</v>
      </c>
      <c r="E88" s="49"/>
      <c r="F88" s="49">
        <v>36889961448</v>
      </c>
      <c r="G88" s="49"/>
      <c r="H88" s="54">
        <v>34857832997</v>
      </c>
      <c r="I88" s="40"/>
      <c r="J88" s="40">
        <v>917404</v>
      </c>
      <c r="K88" s="40"/>
      <c r="L88" s="40">
        <v>5069279176</v>
      </c>
      <c r="M88" s="51"/>
      <c r="N88" s="40">
        <v>64488</v>
      </c>
      <c r="O88" s="40"/>
      <c r="P88" s="40">
        <v>398438139</v>
      </c>
      <c r="Q88" s="40"/>
      <c r="R88" s="40">
        <v>6726698</v>
      </c>
      <c r="S88" s="40"/>
      <c r="T88" s="52" t="s">
        <v>512</v>
      </c>
      <c r="U88" s="40"/>
      <c r="V88" s="40">
        <v>41560802485</v>
      </c>
      <c r="W88" s="40"/>
      <c r="X88" s="41">
        <v>34904439051</v>
      </c>
      <c r="Y88" s="51"/>
      <c r="Z88" s="42">
        <f>X88/درآمدها!$J$5</f>
        <v>2.6365100214751085E-3</v>
      </c>
    </row>
    <row r="89" spans="1:26" s="39" customFormat="1">
      <c r="A89" s="39">
        <v>80</v>
      </c>
      <c r="B89" s="39" t="s">
        <v>224</v>
      </c>
      <c r="D89" s="53">
        <v>853335</v>
      </c>
      <c r="E89" s="49"/>
      <c r="F89" s="56">
        <v>25400801423</v>
      </c>
      <c r="G89" s="49"/>
      <c r="H89" s="57">
        <v>26194196443</v>
      </c>
      <c r="I89" s="40"/>
      <c r="J89" s="40">
        <v>161318</v>
      </c>
      <c r="K89" s="40"/>
      <c r="L89" s="58">
        <v>5055809258</v>
      </c>
      <c r="M89" s="51"/>
      <c r="N89" s="40">
        <v>5866</v>
      </c>
      <c r="O89" s="40"/>
      <c r="P89" s="40">
        <v>176078402</v>
      </c>
      <c r="Q89" s="40"/>
      <c r="R89" s="40">
        <v>1008787</v>
      </c>
      <c r="S89" s="40"/>
      <c r="T89" s="52" t="s">
        <v>513</v>
      </c>
      <c r="U89" s="40"/>
      <c r="V89" s="48">
        <v>30280532279</v>
      </c>
      <c r="W89" s="40"/>
      <c r="X89" s="58">
        <v>29913068122</v>
      </c>
      <c r="Y89" s="51"/>
      <c r="Z89" s="42">
        <f>X89/درآمدها!$J$5</f>
        <v>2.2594863582103926E-3</v>
      </c>
    </row>
    <row r="90" spans="1:26" s="39" customFormat="1">
      <c r="A90" s="39">
        <v>81</v>
      </c>
      <c r="B90" s="39" t="s">
        <v>132</v>
      </c>
      <c r="D90" s="53">
        <v>519160</v>
      </c>
      <c r="E90" s="49"/>
      <c r="F90" s="49">
        <v>6179121855</v>
      </c>
      <c r="G90" s="49"/>
      <c r="H90" s="54">
        <v>6388958957</v>
      </c>
      <c r="I90" s="40"/>
      <c r="J90" s="40">
        <v>0</v>
      </c>
      <c r="K90" s="40"/>
      <c r="L90" s="40">
        <v>0</v>
      </c>
      <c r="M90" s="51"/>
      <c r="N90" s="40">
        <v>4100</v>
      </c>
      <c r="O90" s="40"/>
      <c r="P90" s="48">
        <v>48798828</v>
      </c>
      <c r="Q90" s="40"/>
      <c r="R90" s="40">
        <v>515060</v>
      </c>
      <c r="S90" s="40"/>
      <c r="T90" s="52" t="s">
        <v>514</v>
      </c>
      <c r="U90" s="40"/>
      <c r="V90" s="40">
        <v>6130323027</v>
      </c>
      <c r="W90" s="40"/>
      <c r="X90" s="41">
        <v>6328263060</v>
      </c>
      <c r="Y90" s="51"/>
      <c r="Z90" s="42">
        <f>X90/درآمدها!$J$5</f>
        <v>4.7800593362472992E-4</v>
      </c>
    </row>
    <row r="91" spans="1:26" s="39" customFormat="1">
      <c r="A91" s="39">
        <v>82</v>
      </c>
      <c r="B91" s="244" t="s">
        <v>129</v>
      </c>
      <c r="D91" s="53">
        <v>5931515</v>
      </c>
      <c r="E91" s="49"/>
      <c r="F91" s="49">
        <v>43464057740</v>
      </c>
      <c r="G91" s="49"/>
      <c r="H91" s="54">
        <v>42216953001</v>
      </c>
      <c r="I91" s="40"/>
      <c r="J91" s="40">
        <v>1395380</v>
      </c>
      <c r="K91" s="40"/>
      <c r="L91" s="40">
        <v>10066746058</v>
      </c>
      <c r="M91" s="51"/>
      <c r="N91" s="40">
        <v>69576</v>
      </c>
      <c r="O91" s="40"/>
      <c r="P91" s="40">
        <v>508327088</v>
      </c>
      <c r="Q91" s="40"/>
      <c r="R91" s="40">
        <v>7257319</v>
      </c>
      <c r="S91" s="40"/>
      <c r="T91" s="52" t="s">
        <v>466</v>
      </c>
      <c r="U91" s="40"/>
      <c r="V91" s="40">
        <v>53022476710</v>
      </c>
      <c r="W91" s="40"/>
      <c r="X91" s="41">
        <v>49849693251</v>
      </c>
      <c r="Y91" s="51"/>
      <c r="Z91" s="42">
        <f>X91/درآمدها!$J$5</f>
        <v>3.765401175239806E-3</v>
      </c>
    </row>
    <row r="92" spans="1:26" s="39" customFormat="1">
      <c r="A92" s="39">
        <v>83</v>
      </c>
      <c r="B92" s="244" t="s">
        <v>128</v>
      </c>
      <c r="D92" s="53">
        <v>64118</v>
      </c>
      <c r="E92" s="56"/>
      <c r="F92" s="49">
        <v>336380772</v>
      </c>
      <c r="G92" s="49"/>
      <c r="H92" s="54">
        <v>599760448</v>
      </c>
      <c r="I92" s="40"/>
      <c r="J92" s="40">
        <v>0</v>
      </c>
      <c r="K92" s="40"/>
      <c r="L92" s="41">
        <v>0</v>
      </c>
      <c r="M92" s="51"/>
      <c r="N92" s="40">
        <v>0</v>
      </c>
      <c r="O92" s="40"/>
      <c r="P92" s="40">
        <v>0</v>
      </c>
      <c r="Q92" s="40"/>
      <c r="R92" s="40">
        <v>64118</v>
      </c>
      <c r="S92" s="40"/>
      <c r="T92" s="52" t="s">
        <v>515</v>
      </c>
      <c r="U92" s="40"/>
      <c r="V92" s="40">
        <v>336380772</v>
      </c>
      <c r="W92" s="40"/>
      <c r="X92" s="41">
        <v>580639500</v>
      </c>
      <c r="Y92" s="51"/>
      <c r="Z92" s="42">
        <f>X92/درآمدها!$J$5</f>
        <v>4.3858658160284566E-5</v>
      </c>
    </row>
    <row r="93" spans="1:26" s="39" customFormat="1">
      <c r="A93" s="39">
        <v>84</v>
      </c>
      <c r="B93" s="244" t="s">
        <v>127</v>
      </c>
      <c r="D93" s="53">
        <v>2630606</v>
      </c>
      <c r="E93" s="49"/>
      <c r="F93" s="56">
        <v>41448707165</v>
      </c>
      <c r="G93" s="49"/>
      <c r="H93" s="57">
        <v>41002477065</v>
      </c>
      <c r="I93" s="40"/>
      <c r="J93" s="40">
        <v>0</v>
      </c>
      <c r="K93" s="40"/>
      <c r="L93" s="48">
        <v>0</v>
      </c>
      <c r="M93" s="51"/>
      <c r="N93" s="40">
        <v>24979</v>
      </c>
      <c r="O93" s="40"/>
      <c r="P93" s="48">
        <v>393577471</v>
      </c>
      <c r="Q93" s="40"/>
      <c r="R93" s="40">
        <v>2605627</v>
      </c>
      <c r="S93" s="40"/>
      <c r="T93" s="52" t="s">
        <v>516</v>
      </c>
      <c r="U93" s="40"/>
      <c r="V93" s="48">
        <v>41055129694</v>
      </c>
      <c r="W93" s="40"/>
      <c r="X93" s="58">
        <v>45197655416</v>
      </c>
      <c r="Y93" s="51"/>
      <c r="Z93" s="42">
        <f>X93/درآمدها!$J$5</f>
        <v>3.4140090685126972E-3</v>
      </c>
    </row>
    <row r="94" spans="1:26" s="39" customFormat="1">
      <c r="A94" s="39">
        <v>85</v>
      </c>
      <c r="B94" s="244" t="s">
        <v>126</v>
      </c>
      <c r="D94" s="53">
        <v>21394520</v>
      </c>
      <c r="E94" s="49"/>
      <c r="F94" s="49">
        <v>41358907858</v>
      </c>
      <c r="G94" s="49"/>
      <c r="H94" s="54">
        <v>40195050728</v>
      </c>
      <c r="I94" s="40"/>
      <c r="J94" s="41">
        <v>5243693</v>
      </c>
      <c r="K94" s="41"/>
      <c r="L94" s="40">
        <v>10006535723</v>
      </c>
      <c r="M94" s="51"/>
      <c r="N94" s="40">
        <v>252876</v>
      </c>
      <c r="O94" s="40"/>
      <c r="P94" s="40">
        <v>487611084</v>
      </c>
      <c r="Q94" s="40"/>
      <c r="R94" s="40">
        <v>26385337</v>
      </c>
      <c r="S94" s="40"/>
      <c r="T94" s="52" t="s">
        <v>517</v>
      </c>
      <c r="U94" s="40"/>
      <c r="V94" s="40">
        <v>50877832497</v>
      </c>
      <c r="W94" s="40"/>
      <c r="X94" s="41">
        <v>45375035548</v>
      </c>
      <c r="Y94" s="51"/>
      <c r="Z94" s="42">
        <f>X94/درآمدها!$J$5</f>
        <v>3.4274074931355727E-3</v>
      </c>
    </row>
    <row r="95" spans="1:26" s="39" customFormat="1">
      <c r="A95" s="39">
        <v>86</v>
      </c>
      <c r="B95" s="244" t="s">
        <v>124</v>
      </c>
      <c r="D95" s="53">
        <v>3910656</v>
      </c>
      <c r="E95" s="49"/>
      <c r="F95" s="49">
        <v>16658089990</v>
      </c>
      <c r="G95" s="49"/>
      <c r="H95" s="54">
        <v>19188145183</v>
      </c>
      <c r="I95" s="40"/>
      <c r="J95" s="40">
        <v>0</v>
      </c>
      <c r="K95" s="40"/>
      <c r="L95" s="40">
        <v>0</v>
      </c>
      <c r="M95" s="51"/>
      <c r="N95" s="40">
        <v>37134</v>
      </c>
      <c r="O95" s="40"/>
      <c r="P95" s="40">
        <v>158178452</v>
      </c>
      <c r="Q95" s="40"/>
      <c r="R95" s="40">
        <v>3873522</v>
      </c>
      <c r="S95" s="40"/>
      <c r="T95" s="52" t="s">
        <v>518</v>
      </c>
      <c r="U95" s="40"/>
      <c r="V95" s="40">
        <v>16499911538</v>
      </c>
      <c r="W95" s="40"/>
      <c r="X95" s="41">
        <v>18482277814</v>
      </c>
      <c r="Y95" s="51"/>
      <c r="Z95" s="42">
        <f>X95/درآمدها!$J$5</f>
        <v>1.3960605585180434E-3</v>
      </c>
    </row>
    <row r="96" spans="1:26" s="39" customFormat="1">
      <c r="A96" s="39">
        <v>87</v>
      </c>
      <c r="B96" s="244" t="s">
        <v>123</v>
      </c>
      <c r="D96" s="53">
        <v>9453241</v>
      </c>
      <c r="E96" s="49"/>
      <c r="F96" s="49">
        <v>38921391161</v>
      </c>
      <c r="G96" s="49"/>
      <c r="H96" s="54">
        <v>52623167614</v>
      </c>
      <c r="I96" s="40"/>
      <c r="J96" s="40">
        <v>0</v>
      </c>
      <c r="K96" s="40"/>
      <c r="L96" s="40">
        <v>0</v>
      </c>
      <c r="M96" s="51"/>
      <c r="N96" s="40">
        <v>89767</v>
      </c>
      <c r="O96" s="40"/>
      <c r="P96" s="40">
        <v>369593510</v>
      </c>
      <c r="Q96" s="40"/>
      <c r="R96" s="40">
        <v>9363474</v>
      </c>
      <c r="S96" s="40"/>
      <c r="T96" s="52" t="s">
        <v>519</v>
      </c>
      <c r="U96" s="40"/>
      <c r="V96" s="40">
        <v>38551797651</v>
      </c>
      <c r="W96" s="40"/>
      <c r="X96" s="41">
        <v>55288102300</v>
      </c>
      <c r="Y96" s="51"/>
      <c r="Z96" s="42">
        <f>X96/درآمدها!$J$5</f>
        <v>4.1761919041101107E-3</v>
      </c>
    </row>
    <row r="97" spans="1:26" s="39" customFormat="1">
      <c r="A97" s="39">
        <v>88</v>
      </c>
      <c r="B97" s="244" t="s">
        <v>122</v>
      </c>
      <c r="D97" s="53">
        <v>1123960</v>
      </c>
      <c r="E97" s="49"/>
      <c r="F97" s="49">
        <v>70431876815</v>
      </c>
      <c r="G97" s="49"/>
      <c r="H97" s="54">
        <v>67371528015</v>
      </c>
      <c r="I97" s="40"/>
      <c r="J97" s="40">
        <v>2122481</v>
      </c>
      <c r="K97" s="40"/>
      <c r="L97" s="40">
        <v>0</v>
      </c>
      <c r="M97" s="51"/>
      <c r="N97" s="40">
        <v>0</v>
      </c>
      <c r="O97" s="40"/>
      <c r="P97" s="40">
        <v>0</v>
      </c>
      <c r="Q97" s="40"/>
      <c r="R97" s="40">
        <v>3246441</v>
      </c>
      <c r="S97" s="40"/>
      <c r="T97" s="52" t="s">
        <v>520</v>
      </c>
      <c r="U97" s="40"/>
      <c r="V97" s="40">
        <v>70431876815</v>
      </c>
      <c r="W97" s="40"/>
      <c r="X97" s="41">
        <v>69383180540</v>
      </c>
      <c r="Y97" s="51"/>
      <c r="Z97" s="42">
        <f>X97/درآمدها!$J$5</f>
        <v>5.2408649383604939E-3</v>
      </c>
    </row>
    <row r="98" spans="1:26" s="39" customFormat="1">
      <c r="A98" s="39">
        <v>89</v>
      </c>
      <c r="B98" s="244" t="s">
        <v>121</v>
      </c>
      <c r="D98" s="53">
        <v>2420217</v>
      </c>
      <c r="E98" s="49"/>
      <c r="F98" s="49">
        <v>59500460250</v>
      </c>
      <c r="G98" s="49"/>
      <c r="H98" s="54">
        <v>55333784307</v>
      </c>
      <c r="I98" s="40"/>
      <c r="J98" s="40">
        <v>0</v>
      </c>
      <c r="K98" s="40"/>
      <c r="L98" s="40">
        <v>0</v>
      </c>
      <c r="M98" s="51"/>
      <c r="N98" s="40">
        <v>19386</v>
      </c>
      <c r="O98" s="40"/>
      <c r="P98" s="40">
        <v>476600207</v>
      </c>
      <c r="Q98" s="40"/>
      <c r="R98" s="40">
        <v>2400831</v>
      </c>
      <c r="S98" s="40"/>
      <c r="T98" s="52" t="s">
        <v>521</v>
      </c>
      <c r="U98" s="40"/>
      <c r="V98" s="40">
        <v>59023860043</v>
      </c>
      <c r="W98" s="40"/>
      <c r="X98" s="41">
        <v>55272406651</v>
      </c>
      <c r="Y98" s="51"/>
      <c r="Z98" s="42">
        <f>X98/درآمدها!$J$5</f>
        <v>4.1750063318159508E-3</v>
      </c>
    </row>
    <row r="99" spans="1:26" s="39" customFormat="1" ht="29.25" customHeight="1">
      <c r="A99" s="39">
        <v>90</v>
      </c>
      <c r="B99" s="244" t="s">
        <v>120</v>
      </c>
      <c r="C99" s="242"/>
      <c r="D99" s="53">
        <v>9186155</v>
      </c>
      <c r="E99" s="49"/>
      <c r="F99" s="49">
        <v>64359927194</v>
      </c>
      <c r="G99" s="49"/>
      <c r="H99" s="54">
        <v>81726901534</v>
      </c>
      <c r="I99" s="40"/>
      <c r="J99" s="40">
        <v>0</v>
      </c>
      <c r="K99" s="40"/>
      <c r="L99" s="46">
        <v>0</v>
      </c>
      <c r="M99" s="40"/>
      <c r="N99" s="40">
        <v>17811</v>
      </c>
      <c r="O99" s="40"/>
      <c r="P99" s="46">
        <v>124787211</v>
      </c>
      <c r="Q99" s="40"/>
      <c r="R99" s="40">
        <v>9168344</v>
      </c>
      <c r="S99" s="40"/>
      <c r="T99" s="52" t="s">
        <v>522</v>
      </c>
      <c r="U99" s="40"/>
      <c r="V99" s="40">
        <v>64235139983</v>
      </c>
      <c r="W99" s="40"/>
      <c r="X99" s="41">
        <v>79289993477</v>
      </c>
      <c r="Y99" s="59"/>
      <c r="Z99" s="42">
        <f>X99/درآمدها!$J$5</f>
        <v>5.9891769668424825E-3</v>
      </c>
    </row>
    <row r="100" spans="1:26" s="39" customFormat="1">
      <c r="A100" s="39">
        <v>91</v>
      </c>
      <c r="B100" s="244" t="s">
        <v>119</v>
      </c>
      <c r="D100" s="53">
        <v>764495</v>
      </c>
      <c r="E100" s="49"/>
      <c r="F100" s="49">
        <v>19243814817</v>
      </c>
      <c r="G100" s="49"/>
      <c r="H100" s="54">
        <v>28991949622</v>
      </c>
      <c r="I100" s="40"/>
      <c r="J100" s="40">
        <v>0</v>
      </c>
      <c r="K100" s="40"/>
      <c r="L100" s="40">
        <v>0</v>
      </c>
      <c r="M100" s="51"/>
      <c r="N100" s="40">
        <v>135480</v>
      </c>
      <c r="O100" s="40"/>
      <c r="P100" s="40">
        <v>3410293110</v>
      </c>
      <c r="Q100" s="40"/>
      <c r="R100" s="40">
        <v>629015</v>
      </c>
      <c r="S100" s="40"/>
      <c r="T100" s="52" t="s">
        <v>523</v>
      </c>
      <c r="U100" s="40"/>
      <c r="V100" s="40">
        <v>15833521707</v>
      </c>
      <c r="W100" s="40"/>
      <c r="X100" s="41">
        <v>24854576342</v>
      </c>
      <c r="Y100" s="51"/>
      <c r="Z100" s="42">
        <f>X100/درآمدها!$J$5</f>
        <v>1.877392715277679E-3</v>
      </c>
    </row>
    <row r="101" spans="1:26" s="39" customFormat="1">
      <c r="A101" s="39">
        <v>92</v>
      </c>
      <c r="B101" s="244" t="s">
        <v>118</v>
      </c>
      <c r="D101" s="53">
        <v>1576837</v>
      </c>
      <c r="E101" s="49"/>
      <c r="F101" s="49">
        <v>11889742375</v>
      </c>
      <c r="G101" s="49"/>
      <c r="H101" s="54">
        <v>27665577572</v>
      </c>
      <c r="I101" s="40"/>
      <c r="J101" s="40">
        <v>0</v>
      </c>
      <c r="K101" s="40"/>
      <c r="L101" s="40">
        <v>0</v>
      </c>
      <c r="M101" s="51"/>
      <c r="N101" s="40">
        <v>14973</v>
      </c>
      <c r="O101" s="40"/>
      <c r="P101" s="40">
        <v>112900136</v>
      </c>
      <c r="Q101" s="40"/>
      <c r="R101" s="40">
        <v>1561864</v>
      </c>
      <c r="S101" s="40"/>
      <c r="T101" s="52" t="s">
        <v>499</v>
      </c>
      <c r="U101" s="40"/>
      <c r="V101" s="40">
        <v>11776842239</v>
      </c>
      <c r="W101" s="40"/>
      <c r="X101" s="41">
        <v>25539791461</v>
      </c>
      <c r="Y101" s="51"/>
      <c r="Z101" s="42">
        <f>X101/درآمدها!$J$5</f>
        <v>1.9291505024597081E-3</v>
      </c>
    </row>
    <row r="102" spans="1:26" s="39" customFormat="1">
      <c r="A102" s="39">
        <v>93</v>
      </c>
      <c r="B102" s="244" t="s">
        <v>117</v>
      </c>
      <c r="C102" s="39">
        <v>0</v>
      </c>
      <c r="D102" s="53">
        <v>766228</v>
      </c>
      <c r="E102" s="49">
        <v>30849198855</v>
      </c>
      <c r="F102" s="49">
        <v>10572336591</v>
      </c>
      <c r="G102" s="49">
        <v>30849198855</v>
      </c>
      <c r="H102" s="54">
        <v>13100705830</v>
      </c>
      <c r="I102" s="40">
        <v>30849198855</v>
      </c>
      <c r="J102" s="40">
        <v>0</v>
      </c>
      <c r="K102" s="40"/>
      <c r="L102" s="40">
        <v>0</v>
      </c>
      <c r="M102" s="51">
        <v>2272125</v>
      </c>
      <c r="N102" s="40">
        <v>7274</v>
      </c>
      <c r="O102" s="40"/>
      <c r="P102" s="40">
        <v>100365918</v>
      </c>
      <c r="Q102" s="40"/>
      <c r="R102" s="40">
        <v>758954</v>
      </c>
      <c r="S102" s="40"/>
      <c r="T102" s="52" t="s">
        <v>524</v>
      </c>
      <c r="U102" s="40"/>
      <c r="V102" s="40">
        <v>10471970673</v>
      </c>
      <c r="W102" s="40"/>
      <c r="X102" s="41">
        <v>13014059363</v>
      </c>
      <c r="Y102" s="51"/>
      <c r="Z102" s="42">
        <f>X102/درآمدها!$J$5</f>
        <v>9.8301817371961031E-4</v>
      </c>
    </row>
    <row r="103" spans="1:26" s="39" customFormat="1">
      <c r="A103" s="39">
        <v>94</v>
      </c>
      <c r="B103" s="39" t="s">
        <v>116</v>
      </c>
      <c r="D103" s="53">
        <v>3003491</v>
      </c>
      <c r="E103" s="49"/>
      <c r="F103" s="49">
        <v>50318461706</v>
      </c>
      <c r="G103" s="49"/>
      <c r="H103" s="54">
        <v>57323908392</v>
      </c>
      <c r="I103" s="40"/>
      <c r="J103" s="40">
        <v>0</v>
      </c>
      <c r="K103" s="40"/>
      <c r="L103" s="40">
        <v>0</v>
      </c>
      <c r="M103" s="51"/>
      <c r="N103" s="40">
        <v>3003491</v>
      </c>
      <c r="O103" s="40"/>
      <c r="P103" s="40">
        <v>50318461706</v>
      </c>
      <c r="Q103" s="40"/>
      <c r="R103" s="40">
        <v>0</v>
      </c>
      <c r="S103" s="40"/>
      <c r="T103" s="52"/>
      <c r="U103" s="40"/>
      <c r="V103" s="40">
        <v>0</v>
      </c>
      <c r="W103" s="40"/>
      <c r="X103" s="41">
        <v>0</v>
      </c>
      <c r="Y103" s="51"/>
      <c r="Z103" s="42">
        <f>X103/درآمدها!$J$5</f>
        <v>0</v>
      </c>
    </row>
    <row r="104" spans="1:26" s="39" customFormat="1">
      <c r="A104" s="39">
        <v>95</v>
      </c>
      <c r="B104" s="244" t="s">
        <v>115</v>
      </c>
      <c r="D104" s="53">
        <v>1431293</v>
      </c>
      <c r="E104" s="49"/>
      <c r="F104" s="49">
        <v>64981210591</v>
      </c>
      <c r="G104" s="49"/>
      <c r="H104" s="54">
        <v>72888855809</v>
      </c>
      <c r="I104" s="40"/>
      <c r="J104" s="40">
        <v>0</v>
      </c>
      <c r="K104" s="40"/>
      <c r="L104" s="40">
        <v>0</v>
      </c>
      <c r="M104" s="51"/>
      <c r="N104" s="40">
        <v>10320</v>
      </c>
      <c r="O104" s="40"/>
      <c r="P104" s="40">
        <v>468531666</v>
      </c>
      <c r="Q104" s="40"/>
      <c r="R104" s="40">
        <v>1420973</v>
      </c>
      <c r="S104" s="40"/>
      <c r="T104" s="52" t="s">
        <v>525</v>
      </c>
      <c r="U104" s="40"/>
      <c r="V104" s="40">
        <v>64512678925</v>
      </c>
      <c r="W104" s="40"/>
      <c r="X104" s="41">
        <v>77264746126</v>
      </c>
      <c r="Y104" s="51"/>
      <c r="Z104" s="42">
        <f>X104/درآمدها!$J$5</f>
        <v>5.8361997214819265E-3</v>
      </c>
    </row>
    <row r="105" spans="1:26" s="39" customFormat="1">
      <c r="A105" s="39">
        <v>96</v>
      </c>
      <c r="B105" s="39" t="s">
        <v>114</v>
      </c>
      <c r="D105" s="53">
        <v>9387832</v>
      </c>
      <c r="E105" s="49"/>
      <c r="F105" s="49">
        <v>96362655394</v>
      </c>
      <c r="G105" s="49"/>
      <c r="H105" s="54">
        <v>114036727166</v>
      </c>
      <c r="I105" s="40"/>
      <c r="J105" s="40">
        <v>0</v>
      </c>
      <c r="K105" s="40"/>
      <c r="L105" s="40">
        <v>0</v>
      </c>
      <c r="M105" s="51"/>
      <c r="N105" s="40">
        <v>471515</v>
      </c>
      <c r="O105" s="40"/>
      <c r="P105" s="40">
        <v>4839928692</v>
      </c>
      <c r="Q105" s="40"/>
      <c r="R105" s="40">
        <v>8916317</v>
      </c>
      <c r="S105" s="40"/>
      <c r="T105" s="52" t="s">
        <v>526</v>
      </c>
      <c r="U105" s="40"/>
      <c r="V105" s="40">
        <v>91522726702</v>
      </c>
      <c r="W105" s="40"/>
      <c r="X105" s="41">
        <v>107068240163</v>
      </c>
      <c r="Y105" s="51"/>
      <c r="Z105" s="42">
        <f>X105/درآمدها!$J$5</f>
        <v>8.0874093910804686E-3</v>
      </c>
    </row>
    <row r="106" spans="1:26" s="39" customFormat="1">
      <c r="A106" s="39">
        <v>97</v>
      </c>
      <c r="B106" s="39" t="s">
        <v>113</v>
      </c>
      <c r="D106" s="53">
        <v>5915017</v>
      </c>
      <c r="E106" s="49"/>
      <c r="F106" s="49">
        <v>30895492552</v>
      </c>
      <c r="G106" s="49"/>
      <c r="H106" s="54">
        <v>32339024573</v>
      </c>
      <c r="I106" s="40"/>
      <c r="J106" s="40">
        <v>0</v>
      </c>
      <c r="K106" s="40"/>
      <c r="L106" s="40">
        <v>0</v>
      </c>
      <c r="M106" s="51"/>
      <c r="N106" s="40">
        <v>46940</v>
      </c>
      <c r="O106" s="40"/>
      <c r="P106" s="40">
        <v>245178403</v>
      </c>
      <c r="Q106" s="40"/>
      <c r="R106" s="40">
        <v>5868077</v>
      </c>
      <c r="S106" s="40"/>
      <c r="T106" s="52" t="s">
        <v>527</v>
      </c>
      <c r="U106" s="40"/>
      <c r="V106" s="40">
        <v>30650314149</v>
      </c>
      <c r="W106" s="40"/>
      <c r="X106" s="41">
        <v>29807457526</v>
      </c>
      <c r="Y106" s="51"/>
      <c r="Z106" s="42">
        <f>X106/درآمدها!$J$5</f>
        <v>2.2515090521055413E-3</v>
      </c>
    </row>
    <row r="107" spans="1:26" s="39" customFormat="1">
      <c r="A107" s="39">
        <v>98</v>
      </c>
      <c r="B107" s="244" t="s">
        <v>408</v>
      </c>
      <c r="D107" s="53">
        <v>357610</v>
      </c>
      <c r="E107" s="49"/>
      <c r="F107" s="49">
        <v>15096998953</v>
      </c>
      <c r="G107" s="49"/>
      <c r="H107" s="54">
        <v>14866266463</v>
      </c>
      <c r="I107" s="40"/>
      <c r="J107" s="40">
        <v>0</v>
      </c>
      <c r="K107" s="40"/>
      <c r="L107" s="40">
        <v>0</v>
      </c>
      <c r="M107" s="51"/>
      <c r="N107" s="40">
        <v>3395</v>
      </c>
      <c r="O107" s="40"/>
      <c r="P107" s="40">
        <v>143324603</v>
      </c>
      <c r="Q107" s="40"/>
      <c r="R107" s="40">
        <v>354215</v>
      </c>
      <c r="S107" s="40"/>
      <c r="T107" s="52" t="s">
        <v>528</v>
      </c>
      <c r="U107" s="40"/>
      <c r="V107" s="40">
        <v>14953674350</v>
      </c>
      <c r="W107" s="40"/>
      <c r="X107" s="41">
        <v>16429332254</v>
      </c>
      <c r="Y107" s="51"/>
      <c r="Z107" s="42">
        <f>X107/درآمدها!$J$5</f>
        <v>1.2409911263872393E-3</v>
      </c>
    </row>
    <row r="108" spans="1:26" s="39" customFormat="1">
      <c r="A108" s="39">
        <v>99</v>
      </c>
      <c r="B108" s="244" t="s">
        <v>412</v>
      </c>
      <c r="D108" s="53">
        <v>6182671</v>
      </c>
      <c r="E108" s="49"/>
      <c r="F108" s="49">
        <v>40788896757</v>
      </c>
      <c r="G108" s="49"/>
      <c r="H108" s="54">
        <v>39948246703</v>
      </c>
      <c r="I108" s="40"/>
      <c r="J108" s="40">
        <v>0</v>
      </c>
      <c r="K108" s="40"/>
      <c r="L108" s="40">
        <v>0</v>
      </c>
      <c r="M108" s="51"/>
      <c r="N108" s="40">
        <v>49064</v>
      </c>
      <c r="O108" s="40"/>
      <c r="P108" s="40">
        <v>323689620</v>
      </c>
      <c r="Q108" s="40"/>
      <c r="R108" s="40">
        <v>6133607</v>
      </c>
      <c r="S108" s="40"/>
      <c r="T108" s="52" t="s">
        <v>529</v>
      </c>
      <c r="U108" s="40"/>
      <c r="V108" s="40">
        <v>40465207137</v>
      </c>
      <c r="W108" s="40"/>
      <c r="X108" s="41">
        <v>41582304107</v>
      </c>
      <c r="Y108" s="51"/>
      <c r="Z108" s="42">
        <f>X108/درآمدها!$J$5</f>
        <v>3.140923174096681E-3</v>
      </c>
    </row>
    <row r="109" spans="1:26" s="39" customFormat="1">
      <c r="A109" s="39">
        <v>100</v>
      </c>
      <c r="B109" s="244" t="s">
        <v>402</v>
      </c>
      <c r="D109" s="53">
        <v>2734605</v>
      </c>
      <c r="E109" s="49"/>
      <c r="F109" s="49">
        <v>14951309821</v>
      </c>
      <c r="G109" s="49"/>
      <c r="H109" s="54">
        <v>14842104191</v>
      </c>
      <c r="I109" s="40"/>
      <c r="J109" s="40">
        <v>6361172</v>
      </c>
      <c r="K109" s="40"/>
      <c r="L109" s="40">
        <v>31525594115</v>
      </c>
      <c r="M109" s="51"/>
      <c r="N109" s="40">
        <v>700891</v>
      </c>
      <c r="O109" s="40"/>
      <c r="P109" s="40">
        <v>94258799</v>
      </c>
      <c r="Q109" s="40"/>
      <c r="R109" s="40">
        <v>8394886</v>
      </c>
      <c r="S109" s="40"/>
      <c r="T109" s="52" t="s">
        <v>530</v>
      </c>
      <c r="U109" s="40"/>
      <c r="V109" s="40">
        <v>46382645137</v>
      </c>
      <c r="W109" s="40"/>
      <c r="X109" s="41">
        <v>42058479602</v>
      </c>
      <c r="Y109" s="51"/>
      <c r="Z109" s="42">
        <f>X109/درآمدها!$J$5</f>
        <v>3.1768911340090008E-3</v>
      </c>
    </row>
    <row r="110" spans="1:26" s="39" customFormat="1" ht="32.25" customHeight="1">
      <c r="A110" s="39">
        <v>101</v>
      </c>
      <c r="B110" s="39" t="s">
        <v>417</v>
      </c>
      <c r="D110" s="246">
        <v>19698660</v>
      </c>
      <c r="E110" s="49"/>
      <c r="F110" s="53">
        <v>40511992068</v>
      </c>
      <c r="G110" s="49"/>
      <c r="H110" s="54">
        <v>40181141504</v>
      </c>
      <c r="I110" s="40"/>
      <c r="J110" s="40">
        <v>0</v>
      </c>
      <c r="K110" s="40"/>
      <c r="L110" s="40">
        <v>0</v>
      </c>
      <c r="M110" s="51"/>
      <c r="N110" s="40">
        <v>187058</v>
      </c>
      <c r="O110" s="40"/>
      <c r="P110" s="40">
        <v>384700899</v>
      </c>
      <c r="Q110" s="40"/>
      <c r="R110" s="40">
        <v>19511602</v>
      </c>
      <c r="S110" s="40"/>
      <c r="T110" s="52" t="s">
        <v>531</v>
      </c>
      <c r="U110" s="40"/>
      <c r="V110" s="40">
        <v>40127291169</v>
      </c>
      <c r="W110" s="40"/>
      <c r="X110" s="41">
        <v>35707130173</v>
      </c>
      <c r="Y110" s="51"/>
      <c r="Z110" s="42">
        <f>X110/درآمدها!$J$5</f>
        <v>2.6971413693735779E-3</v>
      </c>
    </row>
    <row r="111" spans="1:26" s="39" customFormat="1">
      <c r="A111" s="39">
        <v>102</v>
      </c>
      <c r="B111" s="244" t="s">
        <v>382</v>
      </c>
      <c r="D111" s="53">
        <v>16415201</v>
      </c>
      <c r="E111" s="49"/>
      <c r="F111" s="49">
        <v>34927551753</v>
      </c>
      <c r="G111" s="49"/>
      <c r="H111" s="54">
        <v>34756340083</v>
      </c>
      <c r="I111" s="40"/>
      <c r="J111" s="40">
        <v>0</v>
      </c>
      <c r="K111" s="40"/>
      <c r="L111" s="40">
        <v>0</v>
      </c>
      <c r="M111" s="51"/>
      <c r="N111" s="40">
        <v>119273</v>
      </c>
      <c r="O111" s="40"/>
      <c r="P111" s="40">
        <v>253783909</v>
      </c>
      <c r="Q111" s="40"/>
      <c r="R111" s="40">
        <v>16295928</v>
      </c>
      <c r="S111" s="40"/>
      <c r="T111" s="52" t="s">
        <v>532</v>
      </c>
      <c r="U111" s="40"/>
      <c r="V111" s="40">
        <v>34673767844</v>
      </c>
      <c r="W111" s="40"/>
      <c r="X111" s="41">
        <v>35070764053</v>
      </c>
      <c r="Y111" s="51"/>
      <c r="Z111" s="42">
        <f>X111/درآمدها!$J$5</f>
        <v>2.6490733958342877E-3</v>
      </c>
    </row>
    <row r="112" spans="1:26" s="39" customFormat="1">
      <c r="A112" s="39">
        <v>103</v>
      </c>
      <c r="B112" s="244" t="s">
        <v>381</v>
      </c>
      <c r="D112" s="53">
        <v>20263399</v>
      </c>
      <c r="E112" s="49"/>
      <c r="F112" s="49">
        <v>38939303580</v>
      </c>
      <c r="G112" s="49"/>
      <c r="H112" s="54">
        <v>36828612342</v>
      </c>
      <c r="I112" s="40"/>
      <c r="J112" s="40">
        <v>0</v>
      </c>
      <c r="K112" s="40"/>
      <c r="L112" s="40">
        <v>0</v>
      </c>
      <c r="M112" s="51"/>
      <c r="N112" s="40">
        <v>146235</v>
      </c>
      <c r="O112" s="40"/>
      <c r="P112" s="40">
        <v>281013519</v>
      </c>
      <c r="Q112" s="40"/>
      <c r="R112" s="40">
        <v>20117164</v>
      </c>
      <c r="S112" s="40"/>
      <c r="T112" s="52" t="s">
        <v>533</v>
      </c>
      <c r="U112" s="40"/>
      <c r="V112" s="40">
        <v>38658290061</v>
      </c>
      <c r="W112" s="40"/>
      <c r="X112" s="41">
        <v>36235409979</v>
      </c>
      <c r="Y112" s="51"/>
      <c r="Z112" s="42">
        <f>X112/درآمدها!$J$5</f>
        <v>2.7370450332206558E-3</v>
      </c>
    </row>
    <row r="113" spans="1:26" s="39" customFormat="1">
      <c r="A113" s="39">
        <v>104</v>
      </c>
      <c r="B113" s="244" t="s">
        <v>399</v>
      </c>
      <c r="D113" s="53">
        <v>1377196</v>
      </c>
      <c r="E113" s="49"/>
      <c r="F113" s="49">
        <v>54242401082</v>
      </c>
      <c r="G113" s="49"/>
      <c r="H113" s="54">
        <v>50803652489</v>
      </c>
      <c r="I113" s="40"/>
      <c r="J113" s="40">
        <v>0</v>
      </c>
      <c r="K113" s="40"/>
      <c r="L113" s="40">
        <v>0</v>
      </c>
      <c r="M113" s="51"/>
      <c r="N113" s="40">
        <v>13077</v>
      </c>
      <c r="O113" s="40"/>
      <c r="P113" s="40">
        <v>515052236</v>
      </c>
      <c r="Q113" s="40"/>
      <c r="R113" s="40">
        <v>1364119</v>
      </c>
      <c r="S113" s="40"/>
      <c r="T113" s="52" t="s">
        <v>534</v>
      </c>
      <c r="U113" s="40"/>
      <c r="V113" s="40">
        <v>53727348846</v>
      </c>
      <c r="W113" s="40"/>
      <c r="X113" s="41">
        <v>47229566800</v>
      </c>
      <c r="Y113" s="51"/>
      <c r="Z113" s="42">
        <f>X113/درآمدها!$J$5</f>
        <v>3.56748968222025E-3</v>
      </c>
    </row>
    <row r="114" spans="1:26" s="39" customFormat="1">
      <c r="A114" s="39">
        <v>105</v>
      </c>
      <c r="B114" s="39" t="s">
        <v>391</v>
      </c>
      <c r="D114" s="53">
        <v>1671854</v>
      </c>
      <c r="E114" s="245"/>
      <c r="F114" s="54">
        <v>39848767292</v>
      </c>
      <c r="G114" s="245"/>
      <c r="H114" s="54">
        <v>36395751667</v>
      </c>
      <c r="I114" s="40"/>
      <c r="J114" s="40">
        <v>0</v>
      </c>
      <c r="K114" s="40"/>
      <c r="L114" s="40">
        <v>0</v>
      </c>
      <c r="M114" s="51"/>
      <c r="N114" s="40">
        <v>13307</v>
      </c>
      <c r="O114" s="40"/>
      <c r="P114" s="40">
        <v>317173357</v>
      </c>
      <c r="Q114" s="40"/>
      <c r="R114" s="40">
        <v>1658547</v>
      </c>
      <c r="S114" s="40"/>
      <c r="T114" s="52" t="s">
        <v>535</v>
      </c>
      <c r="U114" s="40"/>
      <c r="V114" s="40">
        <v>39531593935</v>
      </c>
      <c r="W114" s="40"/>
      <c r="X114" s="41">
        <v>36468771639</v>
      </c>
      <c r="Y114" s="51"/>
      <c r="Z114" s="42">
        <f>X114/درآمدها!$J$5</f>
        <v>2.7546720277218163E-3</v>
      </c>
    </row>
    <row r="115" spans="1:26" s="39" customFormat="1">
      <c r="A115" s="39">
        <v>106</v>
      </c>
      <c r="B115" s="244" t="s">
        <v>372</v>
      </c>
      <c r="D115" s="53">
        <v>2585910</v>
      </c>
      <c r="E115" s="49"/>
      <c r="F115" s="49">
        <v>35408341662</v>
      </c>
      <c r="G115" s="49"/>
      <c r="H115" s="54">
        <v>36244386085</v>
      </c>
      <c r="I115" s="40"/>
      <c r="J115" s="40">
        <v>0</v>
      </c>
      <c r="K115" s="40"/>
      <c r="L115" s="40">
        <v>0</v>
      </c>
      <c r="M115" s="51"/>
      <c r="N115" s="40">
        <v>14949</v>
      </c>
      <c r="O115" s="40"/>
      <c r="P115" s="40">
        <v>204693628</v>
      </c>
      <c r="Q115" s="40"/>
      <c r="R115" s="40">
        <v>2570961</v>
      </c>
      <c r="S115" s="40"/>
      <c r="T115" s="52" t="s">
        <v>536</v>
      </c>
      <c r="U115" s="40"/>
      <c r="V115" s="40">
        <v>35203648034</v>
      </c>
      <c r="W115" s="40"/>
      <c r="X115" s="41">
        <v>37900493890</v>
      </c>
      <c r="Y115" s="51"/>
      <c r="Z115" s="42">
        <f>X115/درآمدها!$J$5</f>
        <v>2.8628172999381951E-3</v>
      </c>
    </row>
    <row r="116" spans="1:26" s="39" customFormat="1">
      <c r="A116" s="39">
        <v>107</v>
      </c>
      <c r="B116" s="244" t="s">
        <v>353</v>
      </c>
      <c r="D116" s="53">
        <v>386331</v>
      </c>
      <c r="E116" s="49"/>
      <c r="F116" s="49">
        <v>51669343139</v>
      </c>
      <c r="G116" s="49"/>
      <c r="H116" s="54">
        <v>56471954211</v>
      </c>
      <c r="I116" s="40"/>
      <c r="J116" s="40">
        <v>0</v>
      </c>
      <c r="K116" s="40"/>
      <c r="L116" s="48">
        <v>0</v>
      </c>
      <c r="M116" s="51"/>
      <c r="N116" s="40">
        <v>2252</v>
      </c>
      <c r="O116" s="40"/>
      <c r="P116" s="40">
        <v>301190847</v>
      </c>
      <c r="Q116" s="40"/>
      <c r="R116" s="40">
        <v>384079</v>
      </c>
      <c r="S116" s="40"/>
      <c r="T116" s="52" t="s">
        <v>537</v>
      </c>
      <c r="U116" s="40"/>
      <c r="V116" s="48">
        <v>51368152292</v>
      </c>
      <c r="W116" s="40"/>
      <c r="X116" s="58">
        <v>55169193982</v>
      </c>
      <c r="Y116" s="51"/>
      <c r="Z116" s="42">
        <f>X116/درآمدها!$J$5</f>
        <v>4.1672101533481035E-3</v>
      </c>
    </row>
    <row r="117" spans="1:26" s="39" customFormat="1">
      <c r="A117" s="39">
        <v>108</v>
      </c>
      <c r="B117" s="244" t="s">
        <v>286</v>
      </c>
      <c r="D117" s="53">
        <v>2827361</v>
      </c>
      <c r="E117" s="49"/>
      <c r="F117" s="49">
        <v>41341430397</v>
      </c>
      <c r="G117" s="49"/>
      <c r="H117" s="54">
        <v>41933229979</v>
      </c>
      <c r="I117" s="40"/>
      <c r="J117" s="40">
        <v>0</v>
      </c>
      <c r="K117" s="40"/>
      <c r="L117" s="40">
        <v>0</v>
      </c>
      <c r="M117" s="51"/>
      <c r="N117" s="40">
        <v>350917</v>
      </c>
      <c r="O117" s="40"/>
      <c r="P117" s="40">
        <v>5131078320</v>
      </c>
      <c r="Q117" s="40"/>
      <c r="R117" s="40">
        <v>2476444</v>
      </c>
      <c r="S117" s="40"/>
      <c r="T117" s="52" t="s">
        <v>538</v>
      </c>
      <c r="U117" s="40"/>
      <c r="V117" s="40">
        <v>36210352077</v>
      </c>
      <c r="W117" s="40"/>
      <c r="X117" s="41">
        <v>35202440966</v>
      </c>
      <c r="Y117" s="51"/>
      <c r="Z117" s="42">
        <f>X117/درآمدها!$J$5</f>
        <v>2.6590196235967267E-3</v>
      </c>
    </row>
    <row r="118" spans="1:26" s="39" customFormat="1">
      <c r="A118" s="39">
        <v>109</v>
      </c>
      <c r="B118" s="244" t="s">
        <v>273</v>
      </c>
      <c r="D118" s="53">
        <v>10325014</v>
      </c>
      <c r="E118" s="49"/>
      <c r="F118" s="49">
        <v>45872646767</v>
      </c>
      <c r="G118" s="49"/>
      <c r="H118" s="54">
        <v>47315104572</v>
      </c>
      <c r="I118" s="40"/>
      <c r="J118" s="40">
        <v>0</v>
      </c>
      <c r="K118" s="40"/>
      <c r="L118" s="40">
        <v>0</v>
      </c>
      <c r="M118" s="51"/>
      <c r="N118" s="40">
        <v>2110817</v>
      </c>
      <c r="O118" s="40"/>
      <c r="P118" s="40">
        <v>9378075674</v>
      </c>
      <c r="Q118" s="40"/>
      <c r="R118" s="40">
        <v>8214197</v>
      </c>
      <c r="S118" s="40"/>
      <c r="T118" s="52" t="s">
        <v>539</v>
      </c>
      <c r="U118" s="40"/>
      <c r="V118" s="40">
        <v>36494571093</v>
      </c>
      <c r="W118" s="40"/>
      <c r="X118" s="41">
        <v>38621975560</v>
      </c>
      <c r="Y118" s="51"/>
      <c r="Z118" s="42">
        <f>X118/درآمدها!$J$5</f>
        <v>2.9173144843933369E-3</v>
      </c>
    </row>
    <row r="119" spans="1:26" s="39" customFormat="1">
      <c r="A119" s="39">
        <v>110</v>
      </c>
      <c r="B119" s="244" t="s">
        <v>253</v>
      </c>
      <c r="D119" s="53">
        <v>2004615</v>
      </c>
      <c r="E119" s="49"/>
      <c r="F119" s="49">
        <v>20134481233</v>
      </c>
      <c r="G119" s="49"/>
      <c r="H119" s="54">
        <v>27459234316</v>
      </c>
      <c r="I119" s="40"/>
      <c r="J119" s="40">
        <v>0</v>
      </c>
      <c r="K119" s="40"/>
      <c r="L119" s="40">
        <v>0</v>
      </c>
      <c r="M119" s="51"/>
      <c r="N119" s="40">
        <v>924195</v>
      </c>
      <c r="O119" s="40"/>
      <c r="P119" s="40">
        <v>9282673672</v>
      </c>
      <c r="Q119" s="40"/>
      <c r="R119" s="40">
        <v>1080420</v>
      </c>
      <c r="S119" s="40"/>
      <c r="T119" s="52" t="s">
        <v>540</v>
      </c>
      <c r="U119" s="40"/>
      <c r="V119" s="40">
        <v>10851807561</v>
      </c>
      <c r="W119" s="40"/>
      <c r="X119" s="41">
        <v>16249491413</v>
      </c>
      <c r="Y119" s="51"/>
      <c r="Z119" s="42">
        <f>X119/درآمدها!$J$5</f>
        <v>1.2274068318832018E-3</v>
      </c>
    </row>
    <row r="120" spans="1:26" s="39" customFormat="1">
      <c r="A120" s="39">
        <v>111</v>
      </c>
      <c r="B120" s="244" t="s">
        <v>149</v>
      </c>
      <c r="D120" s="53">
        <v>10711611</v>
      </c>
      <c r="E120" s="60"/>
      <c r="F120" s="60">
        <v>41083474869</v>
      </c>
      <c r="G120" s="49"/>
      <c r="H120" s="61">
        <v>59202195649</v>
      </c>
      <c r="I120" s="40"/>
      <c r="J120" s="40">
        <v>0</v>
      </c>
      <c r="K120" s="40"/>
      <c r="L120" s="40">
        <v>0</v>
      </c>
      <c r="M120" s="51"/>
      <c r="N120" s="40">
        <v>84209</v>
      </c>
      <c r="O120" s="40"/>
      <c r="P120" s="40">
        <v>322976472</v>
      </c>
      <c r="Q120" s="40"/>
      <c r="R120" s="40">
        <v>10627402</v>
      </c>
      <c r="S120" s="40"/>
      <c r="T120" s="52" t="s">
        <v>541</v>
      </c>
      <c r="U120" s="40"/>
      <c r="V120" s="40">
        <v>40760498397</v>
      </c>
      <c r="W120" s="40"/>
      <c r="X120" s="41">
        <v>60532688133</v>
      </c>
      <c r="Y120" s="51"/>
      <c r="Z120" s="42">
        <f>X120/درآمدها!$J$5</f>
        <v>4.572342178491751E-3</v>
      </c>
    </row>
    <row r="121" spans="1:26" s="39" customFormat="1">
      <c r="A121" s="39">
        <v>112</v>
      </c>
      <c r="B121" s="244" t="s">
        <v>148</v>
      </c>
      <c r="D121" s="53">
        <v>3812665</v>
      </c>
      <c r="E121" s="49"/>
      <c r="F121" s="49">
        <v>26170050506</v>
      </c>
      <c r="G121" s="49"/>
      <c r="H121" s="54">
        <v>22474579287</v>
      </c>
      <c r="I121" s="40"/>
      <c r="J121" s="40">
        <v>1259118</v>
      </c>
      <c r="K121" s="40"/>
      <c r="L121" s="40">
        <v>7942345280</v>
      </c>
      <c r="M121" s="51"/>
      <c r="N121" s="40">
        <v>29321</v>
      </c>
      <c r="O121" s="40"/>
      <c r="P121" s="40">
        <v>197210637</v>
      </c>
      <c r="Q121" s="40"/>
      <c r="R121" s="40">
        <v>5042462</v>
      </c>
      <c r="S121" s="40"/>
      <c r="T121" s="52" t="s">
        <v>542</v>
      </c>
      <c r="U121" s="40"/>
      <c r="V121" s="40">
        <v>33915185149</v>
      </c>
      <c r="W121" s="40"/>
      <c r="X121" s="41">
        <v>34034598998</v>
      </c>
      <c r="Y121" s="51"/>
      <c r="Z121" s="42">
        <f>X121/درآمدها!$J$5</f>
        <v>2.5708065728832527E-3</v>
      </c>
    </row>
    <row r="122" spans="1:26" s="39" customFormat="1">
      <c r="A122" s="39">
        <v>113</v>
      </c>
      <c r="B122" s="244" t="s">
        <v>147</v>
      </c>
      <c r="D122" s="53">
        <v>4010885</v>
      </c>
      <c r="E122" s="49"/>
      <c r="F122" s="49">
        <v>32955795935</v>
      </c>
      <c r="G122" s="49"/>
      <c r="H122" s="54">
        <v>33650450779</v>
      </c>
      <c r="I122" s="40"/>
      <c r="J122" s="40">
        <v>0</v>
      </c>
      <c r="K122" s="40"/>
      <c r="L122" s="40">
        <v>0</v>
      </c>
      <c r="M122" s="51"/>
      <c r="N122" s="40">
        <v>23188</v>
      </c>
      <c r="O122" s="40"/>
      <c r="P122" s="40">
        <v>190526279</v>
      </c>
      <c r="Q122" s="40"/>
      <c r="R122" s="40">
        <v>3987697</v>
      </c>
      <c r="S122" s="40"/>
      <c r="T122" s="52" t="s">
        <v>543</v>
      </c>
      <c r="U122" s="40"/>
      <c r="V122" s="40">
        <v>32765269656</v>
      </c>
      <c r="W122" s="40"/>
      <c r="X122" s="41">
        <v>31909960137</v>
      </c>
      <c r="Y122" s="51"/>
      <c r="Z122" s="42">
        <f>X122/درآمدها!$J$5</f>
        <v>2.4103217806521779E-3</v>
      </c>
    </row>
    <row r="123" spans="1:26" s="39" customFormat="1">
      <c r="A123" s="39">
        <v>114</v>
      </c>
      <c r="B123" s="244" t="s">
        <v>146</v>
      </c>
      <c r="D123" s="53">
        <v>20371556</v>
      </c>
      <c r="E123" s="49"/>
      <c r="F123" s="49">
        <v>80262655246</v>
      </c>
      <c r="G123" s="49"/>
      <c r="H123" s="54">
        <v>72860742184</v>
      </c>
      <c r="I123" s="40"/>
      <c r="J123" s="40">
        <v>0</v>
      </c>
      <c r="K123" s="40"/>
      <c r="L123" s="40">
        <v>0</v>
      </c>
      <c r="M123" s="51"/>
      <c r="N123" s="40">
        <v>193449</v>
      </c>
      <c r="O123" s="40"/>
      <c r="P123" s="40">
        <v>762176949</v>
      </c>
      <c r="Q123" s="40"/>
      <c r="R123" s="40">
        <v>20178107</v>
      </c>
      <c r="S123" s="40"/>
      <c r="T123" s="52" t="s">
        <v>544</v>
      </c>
      <c r="U123" s="40"/>
      <c r="V123" s="40">
        <v>79500478297</v>
      </c>
      <c r="W123" s="40"/>
      <c r="X123" s="41">
        <v>70203165425</v>
      </c>
      <c r="Y123" s="51"/>
      <c r="Z123" s="42">
        <f>X123/درآمدها!$J$5</f>
        <v>5.3028025722414397E-3</v>
      </c>
    </row>
    <row r="124" spans="1:26" s="39" customFormat="1">
      <c r="A124" s="39">
        <v>115</v>
      </c>
      <c r="B124" s="244" t="s">
        <v>144</v>
      </c>
      <c r="D124" s="53">
        <v>21533769</v>
      </c>
      <c r="E124" s="245"/>
      <c r="F124" s="49">
        <v>78175013089</v>
      </c>
      <c r="G124" s="245"/>
      <c r="H124" s="245">
        <v>67491992617</v>
      </c>
      <c r="I124" s="40"/>
      <c r="J124" s="40">
        <v>0</v>
      </c>
      <c r="K124" s="40"/>
      <c r="L124" s="40">
        <v>0</v>
      </c>
      <c r="M124" s="51"/>
      <c r="N124" s="40">
        <v>204485</v>
      </c>
      <c r="O124" s="40"/>
      <c r="P124" s="40">
        <v>742351121</v>
      </c>
      <c r="Q124" s="40"/>
      <c r="R124" s="39">
        <v>21329284</v>
      </c>
      <c r="T124" s="247" t="s">
        <v>545</v>
      </c>
      <c r="U124" s="40"/>
      <c r="V124" s="40">
        <v>77432661968</v>
      </c>
      <c r="W124" s="40"/>
      <c r="X124" s="41">
        <v>59642280204</v>
      </c>
      <c r="Y124" s="51"/>
      <c r="Z124" s="42">
        <f>X124/درآمدها!$J$5</f>
        <v>4.5050851334901311E-3</v>
      </c>
    </row>
    <row r="125" spans="1:26" s="39" customFormat="1">
      <c r="A125" s="39">
        <v>116</v>
      </c>
      <c r="B125" s="244" t="s">
        <v>143</v>
      </c>
      <c r="D125" s="53">
        <v>18987611</v>
      </c>
      <c r="E125" s="49"/>
      <c r="F125" s="49">
        <v>50562329664</v>
      </c>
      <c r="G125" s="49"/>
      <c r="H125" s="54">
        <v>61531309172</v>
      </c>
      <c r="I125" s="40"/>
      <c r="J125" s="40">
        <f>R125-D125+N125</f>
        <v>3309269</v>
      </c>
      <c r="K125" s="40"/>
      <c r="L125" s="40">
        <v>0</v>
      </c>
      <c r="M125" s="51"/>
      <c r="N125" s="40">
        <v>109994</v>
      </c>
      <c r="O125" s="40"/>
      <c r="P125" s="40">
        <v>3245463076</v>
      </c>
      <c r="Q125" s="40"/>
      <c r="R125" s="40">
        <v>22186886</v>
      </c>
      <c r="S125" s="40"/>
      <c r="T125" s="52" t="s">
        <v>546</v>
      </c>
      <c r="U125" s="40"/>
      <c r="V125" s="40">
        <v>47316866588</v>
      </c>
      <c r="W125" s="40"/>
      <c r="X125" s="41">
        <v>55600337428</v>
      </c>
      <c r="Y125" s="51"/>
      <c r="Z125" s="42">
        <f>X125/درآمدها!$J$5</f>
        <v>4.19977661328781E-3</v>
      </c>
    </row>
    <row r="126" spans="1:26" s="39" customFormat="1">
      <c r="A126" s="39">
        <v>117</v>
      </c>
      <c r="B126" s="244" t="s">
        <v>142</v>
      </c>
      <c r="D126" s="53">
        <v>8549817</v>
      </c>
      <c r="E126" s="49"/>
      <c r="F126" s="49">
        <v>42363985717</v>
      </c>
      <c r="G126" s="49"/>
      <c r="H126" s="54">
        <v>43081155193</v>
      </c>
      <c r="I126" s="40"/>
      <c r="J126" s="40">
        <v>0</v>
      </c>
      <c r="K126" s="40"/>
      <c r="L126" s="40">
        <v>0</v>
      </c>
      <c r="M126" s="51"/>
      <c r="N126" s="40">
        <v>81189</v>
      </c>
      <c r="O126" s="40"/>
      <c r="P126" s="40">
        <v>402288100</v>
      </c>
      <c r="Q126" s="40"/>
      <c r="R126" s="40">
        <v>8468628</v>
      </c>
      <c r="S126" s="40"/>
      <c r="T126" s="52" t="s">
        <v>547</v>
      </c>
      <c r="U126" s="40"/>
      <c r="V126" s="40">
        <v>41961697617</v>
      </c>
      <c r="W126" s="40"/>
      <c r="X126" s="41">
        <v>40769534694</v>
      </c>
      <c r="Y126" s="51"/>
      <c r="Z126" s="42">
        <f>X126/درآمدها!$J$5</f>
        <v>3.079530561558433E-3</v>
      </c>
    </row>
    <row r="127" spans="1:26" s="39" customFormat="1">
      <c r="A127" s="39">
        <v>118</v>
      </c>
      <c r="B127" s="244" t="s">
        <v>141</v>
      </c>
      <c r="D127" s="53">
        <v>7568647</v>
      </c>
      <c r="E127" s="49"/>
      <c r="F127" s="49">
        <v>40540845674</v>
      </c>
      <c r="G127" s="49"/>
      <c r="H127" s="54">
        <v>43110305647</v>
      </c>
      <c r="I127" s="40"/>
      <c r="J127" s="40">
        <v>0</v>
      </c>
      <c r="K127" s="40"/>
      <c r="L127" s="40">
        <v>0</v>
      </c>
      <c r="M127" s="51"/>
      <c r="N127" s="40">
        <v>43757</v>
      </c>
      <c r="O127" s="40"/>
      <c r="P127" s="48">
        <v>234380832</v>
      </c>
      <c r="Q127" s="40"/>
      <c r="R127" s="40">
        <v>7524890</v>
      </c>
      <c r="S127" s="40"/>
      <c r="T127" s="52" t="s">
        <v>548</v>
      </c>
      <c r="U127" s="40"/>
      <c r="V127" s="40">
        <v>40306464842</v>
      </c>
      <c r="W127" s="40"/>
      <c r="X127" s="41">
        <v>40542233625</v>
      </c>
      <c r="Y127" s="51"/>
      <c r="Z127" s="42">
        <f>X127/درآمدها!$J$5</f>
        <v>3.062361354357169E-3</v>
      </c>
    </row>
    <row r="128" spans="1:26" s="39" customFormat="1">
      <c r="A128" s="39">
        <v>119</v>
      </c>
      <c r="B128" s="244" t="s">
        <v>140</v>
      </c>
      <c r="D128" s="53">
        <v>17957415</v>
      </c>
      <c r="E128" s="49"/>
      <c r="F128" s="49">
        <v>46745020158</v>
      </c>
      <c r="G128" s="49"/>
      <c r="H128" s="54">
        <v>50124396017</v>
      </c>
      <c r="I128" s="40"/>
      <c r="J128" s="40">
        <v>0</v>
      </c>
      <c r="K128" s="40"/>
      <c r="L128" s="40">
        <v>0</v>
      </c>
      <c r="M128" s="51"/>
      <c r="N128" s="40">
        <v>170524</v>
      </c>
      <c r="O128" s="40"/>
      <c r="P128" s="40">
        <v>443891718</v>
      </c>
      <c r="Q128" s="40"/>
      <c r="R128" s="40">
        <v>17786891</v>
      </c>
      <c r="S128" s="40"/>
      <c r="T128" s="52" t="s">
        <v>549</v>
      </c>
      <c r="U128" s="40"/>
      <c r="V128" s="40">
        <v>46301128440</v>
      </c>
      <c r="W128" s="40"/>
      <c r="X128" s="41">
        <v>53874186772</v>
      </c>
      <c r="Y128" s="51"/>
      <c r="Z128" s="42">
        <f>X128/درآمدها!$J$5</f>
        <v>4.0693916643570966E-3</v>
      </c>
    </row>
    <row r="129" spans="1:26" s="39" customFormat="1">
      <c r="A129" s="39">
        <v>120</v>
      </c>
      <c r="B129" s="244" t="s">
        <v>139</v>
      </c>
      <c r="D129" s="53">
        <v>9018360</v>
      </c>
      <c r="E129" s="49"/>
      <c r="F129" s="49">
        <v>40308527181</v>
      </c>
      <c r="G129" s="49"/>
      <c r="H129" s="54">
        <v>45988914892</v>
      </c>
      <c r="I129" s="40"/>
      <c r="J129" s="40">
        <v>0</v>
      </c>
      <c r="K129" s="40"/>
      <c r="L129" s="40">
        <v>0</v>
      </c>
      <c r="M129" s="51"/>
      <c r="N129" s="40">
        <v>54235</v>
      </c>
      <c r="O129" s="40"/>
      <c r="P129" s="40">
        <v>242409149</v>
      </c>
      <c r="Q129" s="40"/>
      <c r="R129" s="40">
        <v>8964125</v>
      </c>
      <c r="S129" s="40"/>
      <c r="T129" s="52" t="s">
        <v>550</v>
      </c>
      <c r="U129" s="40"/>
      <c r="V129" s="40">
        <v>40066118032</v>
      </c>
      <c r="W129" s="40"/>
      <c r="X129" s="41">
        <v>43502469247</v>
      </c>
      <c r="Y129" s="51"/>
      <c r="Z129" s="42">
        <f>X129/درآمدها!$J$5</f>
        <v>3.2859630249620717E-3</v>
      </c>
    </row>
    <row r="130" spans="1:26" s="39" customFormat="1">
      <c r="A130" s="39">
        <v>121</v>
      </c>
      <c r="B130" s="244" t="s">
        <v>138</v>
      </c>
      <c r="D130" s="53">
        <v>1745024</v>
      </c>
      <c r="E130" s="49"/>
      <c r="F130" s="49">
        <v>51476765231</v>
      </c>
      <c r="G130" s="49"/>
      <c r="H130" s="54">
        <v>58925758417</v>
      </c>
      <c r="I130" s="40"/>
      <c r="J130" s="40">
        <v>0</v>
      </c>
      <c r="K130" s="40"/>
      <c r="L130" s="40">
        <v>0</v>
      </c>
      <c r="M130" s="51"/>
      <c r="N130" s="40">
        <v>10087</v>
      </c>
      <c r="O130" s="40"/>
      <c r="P130" s="40">
        <v>297558160</v>
      </c>
      <c r="Q130" s="40"/>
      <c r="R130" s="40">
        <v>1734937</v>
      </c>
      <c r="S130" s="40"/>
      <c r="T130" s="52" t="s">
        <v>551</v>
      </c>
      <c r="U130" s="40"/>
      <c r="V130" s="40">
        <v>51179207071</v>
      </c>
      <c r="W130" s="40"/>
      <c r="X130" s="41">
        <v>56550097156</v>
      </c>
      <c r="Y130" s="51"/>
      <c r="Z130" s="42">
        <f>X130/درآمدها!$J$5</f>
        <v>4.271516801898397E-3</v>
      </c>
    </row>
    <row r="131" spans="1:26" s="39" customFormat="1">
      <c r="A131" s="39">
        <v>122</v>
      </c>
      <c r="B131" s="244" t="s">
        <v>137</v>
      </c>
      <c r="D131" s="53">
        <v>14229012</v>
      </c>
      <c r="E131" s="49"/>
      <c r="F131" s="49">
        <v>66897158125</v>
      </c>
      <c r="G131" s="49"/>
      <c r="H131" s="54">
        <v>66761329070</v>
      </c>
      <c r="I131" s="40"/>
      <c r="J131" s="40">
        <v>0</v>
      </c>
      <c r="K131" s="40"/>
      <c r="L131" s="40">
        <v>0</v>
      </c>
      <c r="M131" s="51"/>
      <c r="N131" s="40">
        <v>135119</v>
      </c>
      <c r="O131" s="40"/>
      <c r="P131" s="40">
        <v>635256833</v>
      </c>
      <c r="Q131" s="40"/>
      <c r="R131" s="40">
        <v>14093893</v>
      </c>
      <c r="S131" s="40"/>
      <c r="T131" s="52" t="s">
        <v>552</v>
      </c>
      <c r="U131" s="40"/>
      <c r="V131" s="40">
        <v>66261901292</v>
      </c>
      <c r="W131" s="40"/>
      <c r="X131" s="41">
        <v>61924351770</v>
      </c>
      <c r="Y131" s="51"/>
      <c r="Z131" s="42">
        <f>X131/درآمدها!$J$5</f>
        <v>4.6774616196067305E-3</v>
      </c>
    </row>
    <row r="132" spans="1:26" s="39" customFormat="1">
      <c r="A132" s="39">
        <v>123</v>
      </c>
      <c r="B132" s="244" t="s">
        <v>136</v>
      </c>
      <c r="D132" s="53">
        <v>3562418</v>
      </c>
      <c r="E132" s="49"/>
      <c r="F132" s="49">
        <v>47804985376</v>
      </c>
      <c r="G132" s="49"/>
      <c r="H132" s="54">
        <v>50710293502</v>
      </c>
      <c r="I132" s="40"/>
      <c r="J132" s="40">
        <v>0</v>
      </c>
      <c r="K132" s="40"/>
      <c r="L132" s="40">
        <v>0</v>
      </c>
      <c r="M132" s="51"/>
      <c r="N132" s="40">
        <v>22214</v>
      </c>
      <c r="O132" s="40"/>
      <c r="P132" s="40">
        <v>298095267</v>
      </c>
      <c r="Q132" s="40"/>
      <c r="R132" s="40">
        <v>3540204</v>
      </c>
      <c r="S132" s="40"/>
      <c r="T132" s="52" t="s">
        <v>553</v>
      </c>
      <c r="U132" s="40"/>
      <c r="V132" s="40">
        <v>47506890109</v>
      </c>
      <c r="W132" s="40"/>
      <c r="X132" s="41">
        <v>47015707547</v>
      </c>
      <c r="Y132" s="51"/>
      <c r="Z132" s="42">
        <f>X132/درآمدها!$J$5</f>
        <v>3.5513358038297155E-3</v>
      </c>
    </row>
    <row r="133" spans="1:26" s="39" customFormat="1">
      <c r="A133" s="39">
        <v>124</v>
      </c>
      <c r="B133" s="244" t="s">
        <v>135</v>
      </c>
      <c r="D133" s="53">
        <v>3548829</v>
      </c>
      <c r="E133" s="49"/>
      <c r="F133" s="49">
        <v>15841559293</v>
      </c>
      <c r="G133" s="49"/>
      <c r="H133" s="54">
        <v>21660160694</v>
      </c>
      <c r="I133" s="40"/>
      <c r="J133" s="40">
        <v>0</v>
      </c>
      <c r="K133" s="40"/>
      <c r="L133" s="40">
        <v>0</v>
      </c>
      <c r="M133" s="51"/>
      <c r="N133" s="40">
        <v>27107</v>
      </c>
      <c r="O133" s="40"/>
      <c r="P133" s="40">
        <v>121002491</v>
      </c>
      <c r="Q133" s="40"/>
      <c r="R133" s="40">
        <v>3521722</v>
      </c>
      <c r="S133" s="40"/>
      <c r="T133" s="52" t="s">
        <v>541</v>
      </c>
      <c r="U133" s="40"/>
      <c r="V133" s="40">
        <v>15720556802</v>
      </c>
      <c r="W133" s="40"/>
      <c r="X133" s="41">
        <v>20059399234</v>
      </c>
      <c r="Y133" s="51"/>
      <c r="Z133" s="42">
        <f>X133/درآمدها!$J$5</f>
        <v>1.5151885703688433E-3</v>
      </c>
    </row>
    <row r="134" spans="1:26" s="39" customFormat="1">
      <c r="A134" s="39">
        <v>125</v>
      </c>
      <c r="B134" s="244" t="s">
        <v>134</v>
      </c>
      <c r="D134" s="53">
        <v>48752032</v>
      </c>
      <c r="E134" s="49"/>
      <c r="F134" s="49">
        <v>168997278404</v>
      </c>
      <c r="G134" s="49"/>
      <c r="H134" s="54">
        <v>231405846634</v>
      </c>
      <c r="I134" s="40"/>
      <c r="J134" s="40">
        <f>R134-D134+N134</f>
        <v>49304462</v>
      </c>
      <c r="K134" s="40"/>
      <c r="L134" s="40">
        <v>0</v>
      </c>
      <c r="M134" s="51"/>
      <c r="N134" s="40">
        <v>20871898</v>
      </c>
      <c r="O134" s="40"/>
      <c r="P134" s="40">
        <v>35958035741</v>
      </c>
      <c r="Q134" s="40"/>
      <c r="R134" s="40">
        <v>77184596</v>
      </c>
      <c r="S134" s="40"/>
      <c r="T134" s="52" t="s">
        <v>554</v>
      </c>
      <c r="U134" s="40"/>
      <c r="V134" s="40">
        <v>132973362635</v>
      </c>
      <c r="W134" s="40"/>
      <c r="X134" s="41">
        <v>189434883359</v>
      </c>
      <c r="Y134" s="51"/>
      <c r="Z134" s="42">
        <f>X134/درآمدها!$J$5</f>
        <v>1.4308981378076688E-2</v>
      </c>
    </row>
    <row r="135" spans="1:26" s="39" customFormat="1">
      <c r="A135" s="39">
        <v>126</v>
      </c>
      <c r="B135" s="244" t="s">
        <v>429</v>
      </c>
      <c r="D135" s="53">
        <v>0</v>
      </c>
      <c r="E135" s="49"/>
      <c r="F135" s="49">
        <v>0</v>
      </c>
      <c r="G135" s="49"/>
      <c r="H135" s="54">
        <v>0</v>
      </c>
      <c r="I135" s="40"/>
      <c r="J135" s="40">
        <v>503198</v>
      </c>
      <c r="K135" s="40"/>
      <c r="L135" s="40">
        <v>41561279519</v>
      </c>
      <c r="M135" s="51"/>
      <c r="N135" s="40">
        <v>192</v>
      </c>
      <c r="O135" s="40"/>
      <c r="P135" s="40">
        <v>15746637</v>
      </c>
      <c r="Q135" s="40"/>
      <c r="R135" s="40">
        <v>503006</v>
      </c>
      <c r="S135" s="40"/>
      <c r="T135" s="52" t="s">
        <v>555</v>
      </c>
      <c r="U135" s="40"/>
      <c r="V135" s="40">
        <v>41545532882</v>
      </c>
      <c r="W135" s="40"/>
      <c r="X135" s="41">
        <v>41801096357</v>
      </c>
      <c r="Y135" s="51"/>
      <c r="Z135" s="42">
        <f>X135/درآمدها!$J$5</f>
        <v>3.157449666870372E-3</v>
      </c>
    </row>
    <row r="136" spans="1:26" s="39" customFormat="1">
      <c r="A136" s="39">
        <v>127</v>
      </c>
      <c r="B136" s="39" t="s">
        <v>430</v>
      </c>
      <c r="D136" s="53">
        <v>0</v>
      </c>
      <c r="E136" s="49"/>
      <c r="F136" s="49">
        <v>0</v>
      </c>
      <c r="G136" s="49"/>
      <c r="H136" s="54">
        <v>0</v>
      </c>
      <c r="I136" s="40"/>
      <c r="J136" s="40">
        <v>90244</v>
      </c>
      <c r="K136" s="40"/>
      <c r="L136" s="40">
        <v>2033553397</v>
      </c>
      <c r="M136" s="51"/>
      <c r="N136" s="40">
        <v>710</v>
      </c>
      <c r="O136" s="40"/>
      <c r="P136" s="40">
        <v>15999102</v>
      </c>
      <c r="Q136" s="40"/>
      <c r="R136" s="40">
        <v>89534</v>
      </c>
      <c r="S136" s="40"/>
      <c r="T136" s="52" t="s">
        <v>556</v>
      </c>
      <c r="U136" s="40"/>
      <c r="V136" s="40">
        <v>2017554295</v>
      </c>
      <c r="W136" s="40"/>
      <c r="X136" s="41">
        <v>2246392125</v>
      </c>
      <c r="Y136" s="51"/>
      <c r="Z136" s="42">
        <f>X136/درآمدها!$J$5</f>
        <v>1.6968143625146107E-4</v>
      </c>
    </row>
    <row r="137" spans="1:26" s="39" customFormat="1">
      <c r="A137" s="39">
        <v>128</v>
      </c>
      <c r="B137" s="244" t="s">
        <v>416</v>
      </c>
      <c r="D137" s="53">
        <v>3415346</v>
      </c>
      <c r="E137" s="56"/>
      <c r="F137" s="49">
        <v>21558600453</v>
      </c>
      <c r="G137" s="49"/>
      <c r="H137" s="54">
        <v>18944237782</v>
      </c>
      <c r="I137" s="40"/>
      <c r="J137" s="40">
        <v>2072653</v>
      </c>
      <c r="K137" s="40"/>
      <c r="L137" s="40">
        <v>5103918074</v>
      </c>
      <c r="M137" s="51"/>
      <c r="N137" s="40">
        <v>32431</v>
      </c>
      <c r="O137" s="40"/>
      <c r="P137" s="40">
        <v>156658590</v>
      </c>
      <c r="Q137" s="40"/>
      <c r="R137" s="40">
        <v>5455568</v>
      </c>
      <c r="S137" s="40"/>
      <c r="T137" s="52" t="s">
        <v>557</v>
      </c>
      <c r="U137" s="40"/>
      <c r="V137" s="40">
        <v>26505859937</v>
      </c>
      <c r="W137" s="40"/>
      <c r="X137" s="41">
        <v>31399791677</v>
      </c>
      <c r="Y137" s="51"/>
      <c r="Z137" s="42">
        <f>X137/درآمدها!$J$5</f>
        <v>2.3717861589948519E-3</v>
      </c>
    </row>
    <row r="138" spans="1:26" s="39" customFormat="1">
      <c r="A138" s="39">
        <v>129</v>
      </c>
      <c r="B138" s="244" t="s">
        <v>419</v>
      </c>
      <c r="D138" s="53">
        <v>4493219</v>
      </c>
      <c r="E138" s="49"/>
      <c r="F138" s="49">
        <v>34766846244</v>
      </c>
      <c r="G138" s="49"/>
      <c r="H138" s="54">
        <v>39349727101</v>
      </c>
      <c r="I138" s="40"/>
      <c r="J138" s="40">
        <v>0</v>
      </c>
      <c r="K138" s="40"/>
      <c r="L138" s="40">
        <v>0</v>
      </c>
      <c r="M138" s="51"/>
      <c r="N138" s="40">
        <v>42666</v>
      </c>
      <c r="O138" s="40"/>
      <c r="P138" s="40">
        <v>330133534</v>
      </c>
      <c r="Q138" s="40"/>
      <c r="R138" s="40">
        <v>4450553</v>
      </c>
      <c r="S138" s="40"/>
      <c r="T138" s="52" t="s">
        <v>462</v>
      </c>
      <c r="U138" s="40"/>
      <c r="V138" s="40">
        <v>34436712710</v>
      </c>
      <c r="W138" s="40"/>
      <c r="X138" s="41">
        <v>33180541576</v>
      </c>
      <c r="Y138" s="51"/>
      <c r="Z138" s="42">
        <f>X138/درآمدها!$J$5</f>
        <v>2.5062952667789457E-3</v>
      </c>
    </row>
    <row r="139" spans="1:26" s="39" customFormat="1">
      <c r="A139" s="39">
        <v>130</v>
      </c>
      <c r="B139" s="244" t="s">
        <v>398</v>
      </c>
      <c r="D139" s="53">
        <v>474864</v>
      </c>
      <c r="E139" s="49"/>
      <c r="F139" s="49">
        <v>50231860291</v>
      </c>
      <c r="G139" s="49"/>
      <c r="H139" s="54">
        <v>52755029378</v>
      </c>
      <c r="I139" s="40"/>
      <c r="J139" s="40">
        <f>R139-D139+N139</f>
        <v>2822136</v>
      </c>
      <c r="K139" s="40"/>
      <c r="L139" s="40">
        <v>0</v>
      </c>
      <c r="M139" s="51"/>
      <c r="N139" s="40">
        <v>1415576</v>
      </c>
      <c r="O139" s="40"/>
      <c r="P139" s="40">
        <v>476863325</v>
      </c>
      <c r="Q139" s="40"/>
      <c r="R139" s="40">
        <v>1881424</v>
      </c>
      <c r="S139" s="40"/>
      <c r="T139" s="52" t="s">
        <v>558</v>
      </c>
      <c r="U139" s="40"/>
      <c r="V139" s="40">
        <v>49754996966</v>
      </c>
      <c r="W139" s="40"/>
      <c r="X139" s="41">
        <v>46741711463</v>
      </c>
      <c r="Y139" s="51"/>
      <c r="Z139" s="42">
        <f>X139/درآمدها!$J$5</f>
        <v>3.5306394843657232E-3</v>
      </c>
    </row>
    <row r="140" spans="1:26" s="39" customFormat="1">
      <c r="A140" s="39">
        <v>131</v>
      </c>
      <c r="B140" s="244" t="s">
        <v>392</v>
      </c>
      <c r="D140" s="53">
        <v>603682</v>
      </c>
      <c r="E140" s="49"/>
      <c r="F140" s="49">
        <v>26988145694</v>
      </c>
      <c r="G140" s="49"/>
      <c r="H140" s="54">
        <v>25953896487</v>
      </c>
      <c r="I140" s="40"/>
      <c r="J140" s="40">
        <v>229194</v>
      </c>
      <c r="K140" s="40"/>
      <c r="L140" s="41">
        <v>9983060650</v>
      </c>
      <c r="M140" s="51"/>
      <c r="N140" s="40">
        <v>6516</v>
      </c>
      <c r="O140" s="40"/>
      <c r="P140" s="40">
        <v>289243994</v>
      </c>
      <c r="Q140" s="40"/>
      <c r="R140" s="40">
        <v>826360</v>
      </c>
      <c r="S140" s="40"/>
      <c r="T140" s="52" t="s">
        <v>559</v>
      </c>
      <c r="U140" s="40"/>
      <c r="V140" s="40">
        <v>36681962350</v>
      </c>
      <c r="W140" s="40"/>
      <c r="X140" s="41">
        <v>36012068050</v>
      </c>
      <c r="Y140" s="51"/>
      <c r="Z140" s="42">
        <f>X140/درآمدها!$J$5</f>
        <v>2.7201748800242758E-3</v>
      </c>
    </row>
    <row r="141" spans="1:26" s="39" customFormat="1">
      <c r="A141" s="39">
        <v>132</v>
      </c>
      <c r="B141" s="244" t="s">
        <v>385</v>
      </c>
      <c r="D141" s="53">
        <v>5697116</v>
      </c>
      <c r="E141" s="49"/>
      <c r="F141" s="49">
        <v>57990713544</v>
      </c>
      <c r="G141" s="49"/>
      <c r="H141" s="54">
        <v>58217882686</v>
      </c>
      <c r="I141" s="40"/>
      <c r="J141" s="40">
        <v>0</v>
      </c>
      <c r="K141" s="40"/>
      <c r="L141" s="40">
        <v>0</v>
      </c>
      <c r="M141" s="51"/>
      <c r="N141" s="40">
        <v>32937</v>
      </c>
      <c r="O141" s="40"/>
      <c r="P141" s="40">
        <v>335264392</v>
      </c>
      <c r="Q141" s="40"/>
      <c r="R141" s="40">
        <v>5664179</v>
      </c>
      <c r="S141" s="40"/>
      <c r="T141" s="52" t="s">
        <v>560</v>
      </c>
      <c r="U141" s="40"/>
      <c r="V141" s="40">
        <v>57655449152</v>
      </c>
      <c r="W141" s="40"/>
      <c r="X141" s="41">
        <v>54334104358</v>
      </c>
      <c r="Y141" s="51"/>
      <c r="Z141" s="42">
        <f>X141/درآمدها!$J$5</f>
        <v>4.1041315816143231E-3</v>
      </c>
    </row>
    <row r="142" spans="1:26" s="39" customFormat="1">
      <c r="A142" s="39">
        <v>133</v>
      </c>
      <c r="B142" s="39" t="s">
        <v>395</v>
      </c>
      <c r="D142" s="53">
        <v>7771099</v>
      </c>
      <c r="E142" s="245"/>
      <c r="F142" s="245">
        <v>37034715985</v>
      </c>
      <c r="G142" s="245"/>
      <c r="H142" s="245">
        <v>41637000583</v>
      </c>
      <c r="I142" s="40"/>
      <c r="J142" s="40">
        <v>0</v>
      </c>
      <c r="K142" s="40"/>
      <c r="L142" s="40">
        <v>0</v>
      </c>
      <c r="M142" s="51"/>
      <c r="N142" s="40">
        <v>59938</v>
      </c>
      <c r="O142" s="40"/>
      <c r="P142" s="40">
        <v>285646445</v>
      </c>
      <c r="Q142" s="40"/>
      <c r="R142" s="40">
        <v>7711161</v>
      </c>
      <c r="S142" s="40"/>
      <c r="T142" s="52" t="s">
        <v>561</v>
      </c>
      <c r="U142" s="40"/>
      <c r="V142" s="40">
        <v>36749069540</v>
      </c>
      <c r="W142" s="40"/>
      <c r="X142" s="41">
        <v>39016273127</v>
      </c>
      <c r="Y142" s="51"/>
      <c r="Z142" s="42">
        <f>X142/درآمدها!$J$5</f>
        <v>2.9470977874660434E-3</v>
      </c>
    </row>
    <row r="143" spans="1:26" s="39" customFormat="1">
      <c r="A143" s="39">
        <v>134</v>
      </c>
      <c r="B143" s="39" t="s">
        <v>338</v>
      </c>
      <c r="D143" s="53">
        <v>12114731</v>
      </c>
      <c r="E143" s="49"/>
      <c r="F143" s="49">
        <v>30386568398</v>
      </c>
      <c r="G143" s="49"/>
      <c r="H143" s="54">
        <v>25771267474</v>
      </c>
      <c r="I143" s="40"/>
      <c r="J143" s="40">
        <v>0</v>
      </c>
      <c r="K143" s="40"/>
      <c r="L143" s="40">
        <v>0</v>
      </c>
      <c r="M143" s="51"/>
      <c r="N143" s="40">
        <v>93441</v>
      </c>
      <c r="O143" s="40"/>
      <c r="P143" s="40">
        <v>234371803</v>
      </c>
      <c r="Q143" s="40"/>
      <c r="R143" s="40">
        <v>12021290</v>
      </c>
      <c r="S143" s="40"/>
      <c r="T143" s="52" t="s">
        <v>562</v>
      </c>
      <c r="U143" s="40"/>
      <c r="V143" s="40">
        <v>30152196595</v>
      </c>
      <c r="W143" s="40"/>
      <c r="X143" s="41">
        <v>24377517186</v>
      </c>
      <c r="Y143" s="51"/>
      <c r="Z143" s="42">
        <f>X143/درآمدها!$J$5</f>
        <v>1.8413580079502619E-3</v>
      </c>
    </row>
    <row r="144" spans="1:26" s="39" customFormat="1">
      <c r="A144" s="39">
        <v>135</v>
      </c>
      <c r="B144" s="244" t="s">
        <v>295</v>
      </c>
      <c r="D144" s="53">
        <v>1423069</v>
      </c>
      <c r="E144" s="49"/>
      <c r="F144" s="49">
        <v>46449300836</v>
      </c>
      <c r="G144" s="49"/>
      <c r="H144" s="54">
        <v>43428273405</v>
      </c>
      <c r="I144" s="40"/>
      <c r="J144" s="40">
        <v>0</v>
      </c>
      <c r="K144" s="40"/>
      <c r="L144" s="40">
        <v>0</v>
      </c>
      <c r="M144" s="51"/>
      <c r="N144" s="40">
        <v>13512</v>
      </c>
      <c r="O144" s="40"/>
      <c r="P144" s="40">
        <v>441034801</v>
      </c>
      <c r="Q144" s="40"/>
      <c r="R144" s="40">
        <v>1409557</v>
      </c>
      <c r="S144" s="40"/>
      <c r="T144" s="52" t="s">
        <v>563</v>
      </c>
      <c r="U144" s="40"/>
      <c r="V144" s="40">
        <v>46008266035</v>
      </c>
      <c r="W144" s="40"/>
      <c r="X144" s="41">
        <v>41965045574</v>
      </c>
      <c r="Y144" s="51"/>
      <c r="Z144" s="42">
        <f>X144/درآمدها!$J$5</f>
        <v>3.1698335860905584E-3</v>
      </c>
    </row>
    <row r="145" spans="1:26" s="39" customFormat="1">
      <c r="A145" s="39">
        <v>136</v>
      </c>
      <c r="B145" s="244" t="s">
        <v>287</v>
      </c>
      <c r="D145" s="53">
        <v>5341541</v>
      </c>
      <c r="E145" s="49"/>
      <c r="F145" s="49">
        <v>94254027544</v>
      </c>
      <c r="G145" s="49"/>
      <c r="H145" s="54">
        <v>95310171022</v>
      </c>
      <c r="I145" s="40"/>
      <c r="J145" s="41">
        <v>0</v>
      </c>
      <c r="K145" s="41"/>
      <c r="L145" s="40">
        <v>0</v>
      </c>
      <c r="M145" s="51"/>
      <c r="N145" s="40">
        <v>21497</v>
      </c>
      <c r="O145" s="40"/>
      <c r="P145" s="40">
        <v>379324774</v>
      </c>
      <c r="Q145" s="40"/>
      <c r="R145" s="40">
        <v>5320044</v>
      </c>
      <c r="S145" s="40"/>
      <c r="T145" s="52" t="s">
        <v>564</v>
      </c>
      <c r="U145" s="40"/>
      <c r="V145" s="40">
        <v>93874702770</v>
      </c>
      <c r="W145" s="40"/>
      <c r="X145" s="41">
        <v>91859329758</v>
      </c>
      <c r="Y145" s="51"/>
      <c r="Z145" s="42">
        <f>X145/درآمدها!$J$5</f>
        <v>6.9386029415652523E-3</v>
      </c>
    </row>
    <row r="146" spans="1:26" s="39" customFormat="1">
      <c r="A146" s="39">
        <v>137</v>
      </c>
      <c r="B146" s="244" t="s">
        <v>276</v>
      </c>
      <c r="D146" s="53">
        <v>8647426</v>
      </c>
      <c r="E146" s="49"/>
      <c r="F146" s="49">
        <v>38881353648</v>
      </c>
      <c r="G146" s="49"/>
      <c r="H146" s="54">
        <v>39240620473</v>
      </c>
      <c r="I146" s="40"/>
      <c r="J146" s="40">
        <f>R146-D146+N146</f>
        <v>3902502</v>
      </c>
      <c r="K146" s="40"/>
      <c r="L146" s="40">
        <v>0</v>
      </c>
      <c r="M146" s="51"/>
      <c r="N146" s="40">
        <v>3970121</v>
      </c>
      <c r="O146" s="40"/>
      <c r="P146" s="40">
        <v>304034779</v>
      </c>
      <c r="Q146" s="40"/>
      <c r="R146" s="40">
        <v>8579807</v>
      </c>
      <c r="S146" s="40"/>
      <c r="T146" s="52" t="s">
        <v>565</v>
      </c>
      <c r="U146" s="40"/>
      <c r="V146" s="40">
        <v>38577318869</v>
      </c>
      <c r="W146" s="40"/>
      <c r="X146" s="41">
        <v>34115028597</v>
      </c>
      <c r="Y146" s="51"/>
      <c r="Z146" s="42">
        <f>X146/درآمدها!$J$5</f>
        <v>2.5768818300583329E-3</v>
      </c>
    </row>
    <row r="147" spans="1:26" s="39" customFormat="1">
      <c r="A147" s="39">
        <v>138</v>
      </c>
      <c r="B147" s="39" t="s">
        <v>275</v>
      </c>
      <c r="D147" s="53">
        <v>216967371</v>
      </c>
      <c r="E147" s="49"/>
      <c r="F147" s="49">
        <v>282271595586</v>
      </c>
      <c r="G147" s="49"/>
      <c r="H147" s="54">
        <v>275850134969</v>
      </c>
      <c r="I147" s="40"/>
      <c r="J147" s="40">
        <v>0</v>
      </c>
      <c r="K147" s="40"/>
      <c r="L147" s="40">
        <v>0</v>
      </c>
      <c r="M147" s="51"/>
      <c r="N147" s="40">
        <v>216811274</v>
      </c>
      <c r="O147" s="40"/>
      <c r="P147" s="40">
        <v>282068515514</v>
      </c>
      <c r="Q147" s="40"/>
      <c r="R147" s="40">
        <v>156097</v>
      </c>
      <c r="S147" s="40"/>
      <c r="T147" s="52" t="s">
        <v>566</v>
      </c>
      <c r="U147" s="40"/>
      <c r="V147" s="40">
        <v>203080072</v>
      </c>
      <c r="W147" s="40"/>
      <c r="X147" s="41">
        <v>186357038</v>
      </c>
      <c r="Y147" s="51"/>
      <c r="Z147" s="42">
        <f>X147/درآمدها!$J$5</f>
        <v>1.4076496045145327E-5</v>
      </c>
    </row>
    <row r="148" spans="1:26" s="39" customFormat="1">
      <c r="A148" s="39">
        <v>139</v>
      </c>
      <c r="B148" s="244" t="s">
        <v>266</v>
      </c>
      <c r="D148" s="53">
        <v>9793518</v>
      </c>
      <c r="E148" s="49"/>
      <c r="F148" s="49">
        <v>181156711992</v>
      </c>
      <c r="G148" s="49"/>
      <c r="H148" s="54">
        <v>269471625002</v>
      </c>
      <c r="I148" s="40"/>
      <c r="J148" s="40">
        <v>0</v>
      </c>
      <c r="K148" s="40"/>
      <c r="L148" s="40">
        <v>0</v>
      </c>
      <c r="M148" s="51"/>
      <c r="N148" s="40">
        <v>6524415</v>
      </c>
      <c r="O148" s="40"/>
      <c r="P148" s="40">
        <v>120686107798</v>
      </c>
      <c r="Q148" s="40"/>
      <c r="R148" s="40">
        <v>3269103</v>
      </c>
      <c r="S148" s="40"/>
      <c r="T148" s="52" t="s">
        <v>567</v>
      </c>
      <c r="U148" s="40"/>
      <c r="V148" s="40">
        <v>60470604194</v>
      </c>
      <c r="W148" s="40"/>
      <c r="X148" s="41">
        <v>89755383747</v>
      </c>
      <c r="Y148" s="51"/>
      <c r="Z148" s="42">
        <f>X148/درآمدها!$J$5</f>
        <v>6.7796811856665517E-3</v>
      </c>
    </row>
    <row r="149" spans="1:26" s="39" customFormat="1">
      <c r="A149" s="39">
        <v>140</v>
      </c>
      <c r="B149" s="244" t="s">
        <v>254</v>
      </c>
      <c r="D149" s="53">
        <v>17926515</v>
      </c>
      <c r="E149" s="49"/>
      <c r="F149" s="49">
        <v>36193208179</v>
      </c>
      <c r="G149" s="49"/>
      <c r="H149" s="54">
        <v>47222608430</v>
      </c>
      <c r="I149" s="40"/>
      <c r="J149" s="40">
        <v>0</v>
      </c>
      <c r="K149" s="40"/>
      <c r="L149" s="40">
        <v>0</v>
      </c>
      <c r="M149" s="51"/>
      <c r="N149" s="40">
        <v>103642</v>
      </c>
      <c r="O149" s="40"/>
      <c r="P149" s="40">
        <v>209250738</v>
      </c>
      <c r="Q149" s="40"/>
      <c r="R149" s="40">
        <v>17822873</v>
      </c>
      <c r="S149" s="40"/>
      <c r="T149" s="52" t="s">
        <v>568</v>
      </c>
      <c r="U149" s="40"/>
      <c r="V149" s="40">
        <v>35983957441</v>
      </c>
      <c r="W149" s="40"/>
      <c r="X149" s="41">
        <v>44805855248</v>
      </c>
      <c r="Y149" s="51"/>
      <c r="Z149" s="42">
        <f>X149/درآمدها!$J$5</f>
        <v>3.3844144067036847E-3</v>
      </c>
    </row>
    <row r="150" spans="1:26" s="39" customFormat="1">
      <c r="A150" s="39">
        <v>141</v>
      </c>
      <c r="B150" s="39" t="s">
        <v>262</v>
      </c>
      <c r="D150" s="53">
        <v>430053</v>
      </c>
      <c r="E150" s="49"/>
      <c r="F150" s="49">
        <v>10385966869</v>
      </c>
      <c r="G150" s="49"/>
      <c r="H150" s="54">
        <v>9768242122</v>
      </c>
      <c r="I150" s="40"/>
      <c r="J150" s="40">
        <v>0</v>
      </c>
      <c r="K150" s="40"/>
      <c r="L150" s="40">
        <v>0</v>
      </c>
      <c r="M150" s="51"/>
      <c r="N150" s="40">
        <v>4083</v>
      </c>
      <c r="O150" s="40"/>
      <c r="P150" s="40">
        <v>98606224</v>
      </c>
      <c r="Q150" s="40"/>
      <c r="R150" s="40">
        <v>425970</v>
      </c>
      <c r="S150" s="40"/>
      <c r="T150" s="52" t="s">
        <v>569</v>
      </c>
      <c r="U150" s="40"/>
      <c r="V150" s="40">
        <v>10287360645</v>
      </c>
      <c r="W150" s="40"/>
      <c r="X150" s="41">
        <v>9692438106</v>
      </c>
      <c r="Y150" s="51"/>
      <c r="Z150" s="42">
        <f>X150/درآمدها!$J$5</f>
        <v>7.3211920585969424E-4</v>
      </c>
    </row>
    <row r="151" spans="1:26" s="39" customFormat="1">
      <c r="A151" s="39">
        <v>142</v>
      </c>
      <c r="B151" s="244" t="s">
        <v>225</v>
      </c>
      <c r="D151" s="53">
        <v>1519523</v>
      </c>
      <c r="E151" s="49"/>
      <c r="F151" s="53">
        <v>11037850229</v>
      </c>
      <c r="G151" s="49"/>
      <c r="H151" s="54">
        <v>12467517095</v>
      </c>
      <c r="I151" s="40"/>
      <c r="J151" s="40">
        <v>0</v>
      </c>
      <c r="K151" s="40"/>
      <c r="L151" s="40">
        <v>0</v>
      </c>
      <c r="M151" s="51"/>
      <c r="N151" s="40">
        <v>14429</v>
      </c>
      <c r="O151" s="40"/>
      <c r="P151" s="40">
        <v>104812589</v>
      </c>
      <c r="Q151" s="40"/>
      <c r="R151" s="40">
        <v>1505094</v>
      </c>
      <c r="S151" s="40"/>
      <c r="T151" s="52" t="s">
        <v>570</v>
      </c>
      <c r="U151" s="40"/>
      <c r="V151" s="40">
        <v>10933037640</v>
      </c>
      <c r="W151" s="40"/>
      <c r="X151" s="41">
        <v>16307911732</v>
      </c>
      <c r="Y151" s="51"/>
      <c r="Z151" s="42">
        <f>X151/درآمدها!$J$5</f>
        <v>1.2318196160644981E-3</v>
      </c>
    </row>
    <row r="152" spans="1:26" s="39" customFormat="1">
      <c r="A152" s="39">
        <v>143</v>
      </c>
      <c r="B152" s="244" t="s">
        <v>226</v>
      </c>
      <c r="D152" s="53">
        <v>2171244</v>
      </c>
      <c r="E152" s="49"/>
      <c r="F152" s="49">
        <v>22728101386</v>
      </c>
      <c r="G152" s="49"/>
      <c r="H152" s="54">
        <v>27928726776</v>
      </c>
      <c r="I152" s="40"/>
      <c r="J152" s="40">
        <v>0</v>
      </c>
      <c r="K152" s="40"/>
      <c r="L152" s="40">
        <v>0</v>
      </c>
      <c r="M152" s="51"/>
      <c r="N152" s="40">
        <v>16665</v>
      </c>
      <c r="O152" s="40"/>
      <c r="P152" s="40">
        <v>174445529</v>
      </c>
      <c r="Q152" s="40"/>
      <c r="R152" s="40">
        <v>2154579</v>
      </c>
      <c r="S152" s="40"/>
      <c r="T152" s="52" t="s">
        <v>571</v>
      </c>
      <c r="U152" s="40"/>
      <c r="V152" s="40">
        <v>22553655857</v>
      </c>
      <c r="W152" s="40"/>
      <c r="X152" s="41">
        <v>26771990689</v>
      </c>
      <c r="Y152" s="51"/>
      <c r="Z152" s="42">
        <f>X152/درآمدها!$J$5</f>
        <v>2.0222247847402255E-3</v>
      </c>
    </row>
    <row r="153" spans="1:26" s="39" customFormat="1">
      <c r="A153" s="39">
        <v>144</v>
      </c>
      <c r="B153" s="39" t="s">
        <v>227</v>
      </c>
      <c r="D153" s="53">
        <v>1302938</v>
      </c>
      <c r="E153" s="49"/>
      <c r="F153" s="49">
        <v>25426718425</v>
      </c>
      <c r="G153" s="49"/>
      <c r="H153" s="54">
        <v>26784436535</v>
      </c>
      <c r="I153" s="40"/>
      <c r="J153" s="40">
        <v>0</v>
      </c>
      <c r="K153" s="40"/>
      <c r="L153" s="40">
        <v>0</v>
      </c>
      <c r="M153" s="51"/>
      <c r="N153" s="40">
        <v>11347</v>
      </c>
      <c r="O153" s="40"/>
      <c r="P153" s="40">
        <v>221435689</v>
      </c>
      <c r="Q153" s="40"/>
      <c r="R153" s="40">
        <v>1291591</v>
      </c>
      <c r="S153" s="40"/>
      <c r="T153" s="52" t="s">
        <v>572</v>
      </c>
      <c r="U153" s="40"/>
      <c r="V153" s="40">
        <v>25205282736</v>
      </c>
      <c r="W153" s="40"/>
      <c r="X153" s="41">
        <v>24933455176</v>
      </c>
      <c r="Y153" s="51"/>
      <c r="Z153" s="42">
        <f>X153/درآمدها!$J$5</f>
        <v>1.8833508352755226E-3</v>
      </c>
    </row>
    <row r="154" spans="1:26" s="39" customFormat="1">
      <c r="A154" s="39">
        <v>145</v>
      </c>
      <c r="B154" s="244" t="s">
        <v>228</v>
      </c>
      <c r="D154" s="53">
        <v>8562275</v>
      </c>
      <c r="E154" s="49"/>
      <c r="F154" s="49">
        <v>36473695523</v>
      </c>
      <c r="G154" s="49"/>
      <c r="H154" s="54">
        <v>31151465841</v>
      </c>
      <c r="I154" s="40"/>
      <c r="J154" s="40">
        <v>0</v>
      </c>
      <c r="K154" s="40"/>
      <c r="L154" s="40">
        <v>0</v>
      </c>
      <c r="M154" s="51"/>
      <c r="N154" s="40">
        <v>65721</v>
      </c>
      <c r="O154" s="40"/>
      <c r="P154" s="40">
        <v>279959210</v>
      </c>
      <c r="Q154" s="40"/>
      <c r="R154" s="40">
        <v>8496554</v>
      </c>
      <c r="S154" s="40"/>
      <c r="T154" s="52" t="s">
        <v>573</v>
      </c>
      <c r="U154" s="40"/>
      <c r="V154" s="40">
        <v>36193736313</v>
      </c>
      <c r="W154" s="40"/>
      <c r="X154" s="41">
        <v>29273834284</v>
      </c>
      <c r="Y154" s="51"/>
      <c r="Z154" s="42">
        <f>X154/درآمدها!$J$5</f>
        <v>2.2112017713276045E-3</v>
      </c>
    </row>
    <row r="155" spans="1:26" s="39" customFormat="1">
      <c r="A155" s="39">
        <v>146</v>
      </c>
      <c r="B155" s="39" t="s">
        <v>166</v>
      </c>
      <c r="D155" s="53">
        <v>32141095</v>
      </c>
      <c r="E155" s="49"/>
      <c r="F155" s="49">
        <v>55935867198</v>
      </c>
      <c r="G155" s="49"/>
      <c r="H155" s="54">
        <v>54953751436</v>
      </c>
      <c r="I155" s="40"/>
      <c r="J155" s="40">
        <v>19155147</v>
      </c>
      <c r="K155" s="40"/>
      <c r="L155" s="40">
        <v>10240079884</v>
      </c>
      <c r="M155" s="51"/>
      <c r="N155" s="40">
        <v>62162</v>
      </c>
      <c r="O155" s="40"/>
      <c r="P155" s="40">
        <v>80193579</v>
      </c>
      <c r="Q155" s="40"/>
      <c r="R155" s="40">
        <v>51234080</v>
      </c>
      <c r="S155" s="40"/>
      <c r="T155" s="52" t="s">
        <v>574</v>
      </c>
      <c r="U155" s="40"/>
      <c r="V155" s="40">
        <v>66095753503</v>
      </c>
      <c r="W155" s="40"/>
      <c r="X155" s="41">
        <v>61522518568</v>
      </c>
      <c r="Y155" s="51"/>
      <c r="Z155" s="42">
        <f>X155/درآمدها!$J$5</f>
        <v>4.6471091116496062E-3</v>
      </c>
    </row>
    <row r="156" spans="1:26" s="39" customFormat="1">
      <c r="A156" s="39">
        <v>147</v>
      </c>
      <c r="B156" s="244" t="s">
        <v>165</v>
      </c>
      <c r="D156" s="53">
        <v>0</v>
      </c>
      <c r="E156" s="49"/>
      <c r="F156" s="49">
        <v>0</v>
      </c>
      <c r="G156" s="49"/>
      <c r="H156" s="54">
        <v>0</v>
      </c>
      <c r="I156" s="40"/>
      <c r="J156" s="40">
        <v>818557</v>
      </c>
      <c r="K156" s="40"/>
      <c r="L156" s="40">
        <v>7238157791</v>
      </c>
      <c r="M156" s="51"/>
      <c r="N156" s="40">
        <v>7772</v>
      </c>
      <c r="O156" s="40"/>
      <c r="P156" s="40">
        <v>68724551</v>
      </c>
      <c r="Q156" s="40"/>
      <c r="R156" s="40">
        <v>810785</v>
      </c>
      <c r="S156" s="40"/>
      <c r="T156" s="52" t="s">
        <v>575</v>
      </c>
      <c r="U156" s="40"/>
      <c r="V156" s="40">
        <v>7169433240</v>
      </c>
      <c r="W156" s="40"/>
      <c r="X156" s="41">
        <v>6616938411</v>
      </c>
      <c r="Y156" s="51"/>
      <c r="Z156" s="42">
        <f>X156/درآمدها!$J$5</f>
        <v>4.9981105287481386E-4</v>
      </c>
    </row>
    <row r="157" spans="1:26" s="39" customFormat="1">
      <c r="A157" s="39">
        <v>148</v>
      </c>
      <c r="B157" s="39" t="s">
        <v>164</v>
      </c>
      <c r="D157" s="53">
        <v>27880793</v>
      </c>
      <c r="E157" s="49"/>
      <c r="F157" s="49">
        <v>120622931619</v>
      </c>
      <c r="G157" s="49"/>
      <c r="H157" s="54">
        <v>117788334699</v>
      </c>
      <c r="I157" s="40"/>
      <c r="J157" s="40">
        <f>R157-D157+N157</f>
        <v>13016887</v>
      </c>
      <c r="K157" s="40"/>
      <c r="L157" s="40">
        <v>0</v>
      </c>
      <c r="M157" s="51"/>
      <c r="N157" s="40">
        <v>13281643</v>
      </c>
      <c r="O157" s="40"/>
      <c r="P157" s="40">
        <v>1145435314</v>
      </c>
      <c r="Q157" s="40"/>
      <c r="R157" s="40">
        <v>27616037</v>
      </c>
      <c r="S157" s="40"/>
      <c r="T157" s="52" t="s">
        <v>576</v>
      </c>
      <c r="U157" s="40"/>
      <c r="V157" s="40">
        <v>119477496305</v>
      </c>
      <c r="W157" s="40"/>
      <c r="X157" s="41">
        <v>112304992986</v>
      </c>
      <c r="Y157" s="51"/>
      <c r="Z157" s="42">
        <f>X157/درآمدها!$J$5</f>
        <v>8.4829679983296508E-3</v>
      </c>
    </row>
    <row r="158" spans="1:26" s="39" customFormat="1">
      <c r="A158" s="39">
        <v>149</v>
      </c>
      <c r="B158" s="244" t="s">
        <v>163</v>
      </c>
      <c r="D158" s="53">
        <v>1547138</v>
      </c>
      <c r="E158" s="49"/>
      <c r="F158" s="49">
        <v>10682347335</v>
      </c>
      <c r="G158" s="49"/>
      <c r="H158" s="54">
        <v>8843112044</v>
      </c>
      <c r="I158" s="40"/>
      <c r="J158" s="40">
        <v>0</v>
      </c>
      <c r="K158" s="40"/>
      <c r="L158" s="40">
        <v>0</v>
      </c>
      <c r="M158" s="51"/>
      <c r="N158" s="40">
        <v>8944</v>
      </c>
      <c r="O158" s="40"/>
      <c r="P158" s="40">
        <v>61754617</v>
      </c>
      <c r="Q158" s="40"/>
      <c r="R158" s="40">
        <v>1538194</v>
      </c>
      <c r="S158" s="40"/>
      <c r="T158" s="52" t="s">
        <v>577</v>
      </c>
      <c r="U158" s="40"/>
      <c r="V158" s="40">
        <v>10620592718</v>
      </c>
      <c r="W158" s="40"/>
      <c r="X158" s="41">
        <v>7966307500</v>
      </c>
      <c r="Y158" s="51"/>
      <c r="Z158" s="42">
        <f>X158/درآمدها!$J$5</f>
        <v>6.0173577140757925E-4</v>
      </c>
    </row>
    <row r="159" spans="1:26" s="39" customFormat="1">
      <c r="A159" s="39">
        <v>150</v>
      </c>
      <c r="B159" s="244" t="s">
        <v>162</v>
      </c>
      <c r="D159" s="53">
        <v>9008745</v>
      </c>
      <c r="E159" s="49"/>
      <c r="F159" s="49">
        <v>33091226990</v>
      </c>
      <c r="G159" s="49"/>
      <c r="H159" s="54">
        <v>59551700736</v>
      </c>
      <c r="I159" s="40"/>
      <c r="J159" s="40">
        <v>0</v>
      </c>
      <c r="K159" s="40"/>
      <c r="L159" s="40">
        <v>0</v>
      </c>
      <c r="M159" s="51"/>
      <c r="N159" s="40">
        <v>71826</v>
      </c>
      <c r="O159" s="40"/>
      <c r="P159" s="40">
        <v>263833693</v>
      </c>
      <c r="Q159" s="40"/>
      <c r="R159" s="40">
        <v>8936919</v>
      </c>
      <c r="S159" s="40"/>
      <c r="T159" s="52" t="s">
        <v>578</v>
      </c>
      <c r="U159" s="40"/>
      <c r="V159" s="40">
        <v>32827393297</v>
      </c>
      <c r="W159" s="40"/>
      <c r="X159" s="41">
        <v>53302465995</v>
      </c>
      <c r="Y159" s="51"/>
      <c r="Z159" s="42">
        <f>X159/درآمدها!$J$5</f>
        <v>4.0262066827608132E-3</v>
      </c>
    </row>
    <row r="160" spans="1:26" s="39" customFormat="1">
      <c r="A160" s="39">
        <v>151</v>
      </c>
      <c r="B160" s="244" t="s">
        <v>161</v>
      </c>
      <c r="D160" s="53">
        <v>19351451</v>
      </c>
      <c r="E160" s="49"/>
      <c r="F160" s="49">
        <v>36034166405</v>
      </c>
      <c r="G160" s="49"/>
      <c r="H160" s="54">
        <v>40184651315</v>
      </c>
      <c r="I160" s="40"/>
      <c r="J160" s="40">
        <v>0</v>
      </c>
      <c r="K160" s="40"/>
      <c r="L160" s="40">
        <v>0</v>
      </c>
      <c r="M160" s="51"/>
      <c r="N160" s="40">
        <v>183762</v>
      </c>
      <c r="O160" s="40"/>
      <c r="P160" s="40">
        <v>342181601</v>
      </c>
      <c r="Q160" s="40"/>
      <c r="R160" s="40">
        <v>19167689</v>
      </c>
      <c r="S160" s="40"/>
      <c r="T160" s="52" t="s">
        <v>579</v>
      </c>
      <c r="U160" s="40"/>
      <c r="V160" s="40">
        <v>35691984804</v>
      </c>
      <c r="W160" s="40"/>
      <c r="X160" s="41">
        <v>31800527250</v>
      </c>
      <c r="Y160" s="51"/>
      <c r="Z160" s="42">
        <f>X160/درآمدها!$J$5</f>
        <v>2.4020557574442733E-3</v>
      </c>
    </row>
    <row r="161" spans="1:26" s="39" customFormat="1">
      <c r="A161" s="39">
        <v>152</v>
      </c>
      <c r="B161" s="39" t="s">
        <v>160</v>
      </c>
      <c r="D161" s="53">
        <v>4724888</v>
      </c>
      <c r="E161" s="49"/>
      <c r="F161" s="49">
        <v>26384530268</v>
      </c>
      <c r="G161" s="49"/>
      <c r="H161" s="54">
        <v>39030199559</v>
      </c>
      <c r="I161" s="40"/>
      <c r="J161" s="40">
        <v>0</v>
      </c>
      <c r="K161" s="40"/>
      <c r="L161" s="40">
        <v>0</v>
      </c>
      <c r="M161" s="51"/>
      <c r="N161" s="40">
        <v>2538509</v>
      </c>
      <c r="O161" s="40"/>
      <c r="P161" s="40">
        <v>14175440253</v>
      </c>
      <c r="Q161" s="40"/>
      <c r="R161" s="40">
        <v>2186379</v>
      </c>
      <c r="S161" s="40"/>
      <c r="T161" s="52" t="s">
        <v>580</v>
      </c>
      <c r="U161" s="40"/>
      <c r="V161" s="40">
        <v>12209090015</v>
      </c>
      <c r="W161" s="40"/>
      <c r="X161" s="41">
        <v>28753685700</v>
      </c>
      <c r="Y161" s="51"/>
      <c r="Z161" s="42">
        <f>X161/درآمدها!$J$5</f>
        <v>2.1719123000838946E-3</v>
      </c>
    </row>
    <row r="162" spans="1:26" s="39" customFormat="1">
      <c r="A162" s="39">
        <v>153</v>
      </c>
      <c r="B162" s="244" t="s">
        <v>159</v>
      </c>
      <c r="D162" s="53">
        <v>131590</v>
      </c>
      <c r="E162" s="49"/>
      <c r="F162" s="49">
        <v>2470844590</v>
      </c>
      <c r="G162" s="49"/>
      <c r="H162" s="54">
        <v>2608292370</v>
      </c>
      <c r="I162" s="40"/>
      <c r="J162" s="40">
        <v>249824</v>
      </c>
      <c r="K162" s="40"/>
      <c r="L162" s="40">
        <v>5052509338</v>
      </c>
      <c r="M162" s="51"/>
      <c r="N162" s="40">
        <v>2793</v>
      </c>
      <c r="O162" s="40"/>
      <c r="P162" s="40">
        <v>55091653</v>
      </c>
      <c r="Q162" s="40"/>
      <c r="R162" s="40">
        <v>378621</v>
      </c>
      <c r="S162" s="40"/>
      <c r="T162" s="52" t="s">
        <v>572</v>
      </c>
      <c r="U162" s="40"/>
      <c r="V162" s="40">
        <v>7468262275</v>
      </c>
      <c r="W162" s="40"/>
      <c r="X162" s="41">
        <v>7309070545</v>
      </c>
      <c r="Y162" s="51"/>
      <c r="Z162" s="42">
        <f>X162/درآمدها!$J$5</f>
        <v>5.5209131742253118E-4</v>
      </c>
    </row>
    <row r="163" spans="1:26" s="39" customFormat="1" ht="40.200000000000003" customHeight="1">
      <c r="A163" s="39">
        <v>154</v>
      </c>
      <c r="B163" s="244" t="s">
        <v>158</v>
      </c>
      <c r="D163" s="53">
        <v>9788973</v>
      </c>
      <c r="E163" s="49"/>
      <c r="F163" s="49">
        <v>108207642987</v>
      </c>
      <c r="G163" s="49"/>
      <c r="H163" s="54">
        <v>113071066460</v>
      </c>
      <c r="I163" s="40"/>
      <c r="J163" s="40">
        <v>0</v>
      </c>
      <c r="K163" s="40"/>
      <c r="L163" s="40">
        <v>0</v>
      </c>
      <c r="M163" s="51"/>
      <c r="N163" s="40">
        <v>56595</v>
      </c>
      <c r="O163" s="40"/>
      <c r="P163" s="40">
        <v>625603070</v>
      </c>
      <c r="Q163" s="40"/>
      <c r="R163" s="40">
        <v>9732378</v>
      </c>
      <c r="S163" s="40"/>
      <c r="T163" s="52" t="s">
        <v>570</v>
      </c>
      <c r="U163" s="40"/>
      <c r="V163" s="40">
        <v>107582039917</v>
      </c>
      <c r="W163" s="40"/>
      <c r="X163" s="41">
        <v>105451726828</v>
      </c>
      <c r="Y163" s="51"/>
      <c r="Z163" s="42">
        <f>X163/درآمدها!$J$5</f>
        <v>7.9653059072986952E-3</v>
      </c>
    </row>
    <row r="164" spans="1:26" s="39" customFormat="1">
      <c r="A164" s="39">
        <v>155</v>
      </c>
      <c r="B164" s="244" t="s">
        <v>157</v>
      </c>
      <c r="D164" s="53">
        <v>2861522</v>
      </c>
      <c r="E164" s="49"/>
      <c r="F164" s="49">
        <v>63480196635</v>
      </c>
      <c r="G164" s="49"/>
      <c r="H164" s="54">
        <v>51144037081</v>
      </c>
      <c r="I164" s="40"/>
      <c r="J164" s="40">
        <v>0</v>
      </c>
      <c r="K164" s="40"/>
      <c r="L164" s="40">
        <v>0</v>
      </c>
      <c r="M164" s="51"/>
      <c r="N164" s="40">
        <v>22601</v>
      </c>
      <c r="O164" s="40"/>
      <c r="P164" s="40">
        <v>501382105</v>
      </c>
      <c r="Q164" s="40"/>
      <c r="R164" s="40">
        <v>2838921</v>
      </c>
      <c r="S164" s="40"/>
      <c r="T164" s="52" t="s">
        <v>581</v>
      </c>
      <c r="U164" s="40"/>
      <c r="V164" s="40">
        <v>62978814530</v>
      </c>
      <c r="W164" s="40"/>
      <c r="X164" s="41">
        <v>51304494860</v>
      </c>
      <c r="Y164" s="51"/>
      <c r="Z164" s="42">
        <f>X164/درآمدها!$J$5</f>
        <v>3.8752897488903465E-3</v>
      </c>
    </row>
    <row r="165" spans="1:26" s="39" customFormat="1">
      <c r="A165" s="39">
        <v>156</v>
      </c>
      <c r="B165" s="244" t="s">
        <v>156</v>
      </c>
      <c r="D165" s="53">
        <v>455105</v>
      </c>
      <c r="E165" s="49"/>
      <c r="F165" s="49">
        <v>5075817621</v>
      </c>
      <c r="G165" s="49"/>
      <c r="H165" s="54">
        <v>7740514816</v>
      </c>
      <c r="I165" s="40"/>
      <c r="J165" s="40">
        <v>0</v>
      </c>
      <c r="K165" s="40"/>
      <c r="L165" s="40">
        <v>0</v>
      </c>
      <c r="M165" s="51"/>
      <c r="N165" s="40">
        <v>3542</v>
      </c>
      <c r="O165" s="40"/>
      <c r="P165" s="40">
        <v>39504172</v>
      </c>
      <c r="Q165" s="40"/>
      <c r="R165" s="41">
        <v>451563</v>
      </c>
      <c r="S165" s="40"/>
      <c r="T165" s="247" t="s">
        <v>582</v>
      </c>
      <c r="U165" s="40"/>
      <c r="V165" s="40">
        <v>5036313449</v>
      </c>
      <c r="W165" s="40"/>
      <c r="X165" s="41">
        <v>8075282845</v>
      </c>
      <c r="Y165" s="51"/>
      <c r="Z165" s="42">
        <f>X165/درآمدها!$J$5</f>
        <v>6.0996723413833404E-4</v>
      </c>
    </row>
    <row r="166" spans="1:26" s="39" customFormat="1">
      <c r="A166" s="39">
        <v>157</v>
      </c>
      <c r="B166" s="244" t="s">
        <v>155</v>
      </c>
      <c r="D166" s="53">
        <v>1310170</v>
      </c>
      <c r="E166" s="49"/>
      <c r="F166" s="49">
        <v>53734125225</v>
      </c>
      <c r="G166" s="49"/>
      <c r="H166" s="54">
        <v>59661775322</v>
      </c>
      <c r="I166" s="40"/>
      <c r="J166" s="40">
        <v>0</v>
      </c>
      <c r="K166" s="40"/>
      <c r="L166" s="40">
        <v>0</v>
      </c>
      <c r="M166" s="51"/>
      <c r="N166" s="40">
        <v>12439</v>
      </c>
      <c r="O166" s="40"/>
      <c r="P166" s="40">
        <v>510161876</v>
      </c>
      <c r="Q166" s="40"/>
      <c r="R166" s="40">
        <v>1297731</v>
      </c>
      <c r="S166" s="40"/>
      <c r="T166" s="52" t="s">
        <v>583</v>
      </c>
      <c r="U166" s="40"/>
      <c r="V166" s="40">
        <v>53223963349</v>
      </c>
      <c r="W166" s="40"/>
      <c r="X166" s="41">
        <v>57082920404</v>
      </c>
      <c r="Y166" s="51"/>
      <c r="Z166" s="42">
        <f>X166/درآمدها!$J$5</f>
        <v>4.311763655055794E-3</v>
      </c>
    </row>
    <row r="167" spans="1:26" s="39" customFormat="1">
      <c r="A167" s="39">
        <v>158</v>
      </c>
      <c r="B167" s="244" t="s">
        <v>154</v>
      </c>
      <c r="D167" s="53">
        <v>10183726</v>
      </c>
      <c r="E167" s="49"/>
      <c r="F167" s="49">
        <v>49135362919</v>
      </c>
      <c r="G167" s="49"/>
      <c r="H167" s="54">
        <v>52842753378</v>
      </c>
      <c r="I167" s="40"/>
      <c r="J167" s="40">
        <v>0</v>
      </c>
      <c r="K167" s="40"/>
      <c r="L167" s="40">
        <v>0</v>
      </c>
      <c r="M167" s="51"/>
      <c r="N167" s="40">
        <v>96704</v>
      </c>
      <c r="O167" s="40"/>
      <c r="P167" s="40">
        <v>466586211</v>
      </c>
      <c r="Q167" s="40"/>
      <c r="R167" s="40">
        <v>10087022</v>
      </c>
      <c r="S167" s="40"/>
      <c r="T167" s="52" t="s">
        <v>584</v>
      </c>
      <c r="U167" s="40"/>
      <c r="V167" s="40">
        <v>48668776708</v>
      </c>
      <c r="W167" s="40"/>
      <c r="X167" s="41">
        <v>47116892830</v>
      </c>
      <c r="Y167" s="51"/>
      <c r="Z167" s="42">
        <f>X167/درآمدها!$J$5</f>
        <v>3.5589788435091527E-3</v>
      </c>
    </row>
    <row r="168" spans="1:26" s="39" customFormat="1">
      <c r="A168" s="39">
        <v>159</v>
      </c>
      <c r="B168" s="244" t="s">
        <v>153</v>
      </c>
      <c r="D168" s="53">
        <v>11204239</v>
      </c>
      <c r="E168" s="49"/>
      <c r="F168" s="49">
        <v>58886374245</v>
      </c>
      <c r="G168" s="49"/>
      <c r="H168" s="54">
        <v>69164333166</v>
      </c>
      <c r="I168" s="40"/>
      <c r="J168" s="40">
        <v>0</v>
      </c>
      <c r="K168" s="40"/>
      <c r="L168" s="40">
        <v>0</v>
      </c>
      <c r="M168" s="51"/>
      <c r="N168" s="40">
        <v>88915</v>
      </c>
      <c r="O168" s="40"/>
      <c r="P168" s="40">
        <v>467312592</v>
      </c>
      <c r="Q168" s="40"/>
      <c r="R168" s="40">
        <v>11115324</v>
      </c>
      <c r="S168" s="40"/>
      <c r="T168" s="52" t="s">
        <v>519</v>
      </c>
      <c r="U168" s="40"/>
      <c r="V168" s="40">
        <v>58419061653</v>
      </c>
      <c r="W168" s="40"/>
      <c r="X168" s="41">
        <v>65632175668</v>
      </c>
      <c r="Y168" s="51"/>
      <c r="Z168" s="42">
        <f>X168/درآمدها!$J$5</f>
        <v>4.9575324395576912E-3</v>
      </c>
    </row>
    <row r="169" spans="1:26" s="39" customFormat="1">
      <c r="A169" s="39">
        <v>160</v>
      </c>
      <c r="B169" s="244" t="s">
        <v>152</v>
      </c>
      <c r="D169" s="53">
        <v>1271249</v>
      </c>
      <c r="E169" s="245"/>
      <c r="F169" s="49">
        <v>36909875419</v>
      </c>
      <c r="G169" s="49"/>
      <c r="H169" s="54">
        <v>39717621705</v>
      </c>
      <c r="I169" s="49"/>
      <c r="J169" s="40">
        <v>0</v>
      </c>
      <c r="K169" s="40"/>
      <c r="L169" s="40">
        <v>0</v>
      </c>
      <c r="M169" s="51"/>
      <c r="N169" s="40">
        <v>9992</v>
      </c>
      <c r="O169" s="40"/>
      <c r="P169" s="40">
        <v>290111123</v>
      </c>
      <c r="Q169" s="40"/>
      <c r="R169" s="39">
        <v>1261257</v>
      </c>
      <c r="T169" s="247" t="s">
        <v>585</v>
      </c>
      <c r="U169" s="40"/>
      <c r="V169" s="40">
        <v>36619764296</v>
      </c>
      <c r="W169" s="40"/>
      <c r="X169" s="41">
        <v>38302139514</v>
      </c>
      <c r="Y169" s="51"/>
      <c r="Z169" s="42">
        <f>X169/درآمدها!$J$5</f>
        <v>2.8931556391737969E-3</v>
      </c>
    </row>
    <row r="170" spans="1:26" s="39" customFormat="1">
      <c r="A170" s="39">
        <v>161</v>
      </c>
      <c r="B170" s="39" t="s">
        <v>151</v>
      </c>
      <c r="D170" s="53">
        <v>8851541</v>
      </c>
      <c r="E170" s="49"/>
      <c r="F170" s="49">
        <v>155434342261</v>
      </c>
      <c r="G170" s="49"/>
      <c r="H170" s="54">
        <v>158379737961</v>
      </c>
      <c r="I170" s="40"/>
      <c r="J170" s="40">
        <v>0</v>
      </c>
      <c r="K170" s="40"/>
      <c r="L170" s="40">
        <v>0</v>
      </c>
      <c r="M170" s="51"/>
      <c r="N170" s="40">
        <v>51174</v>
      </c>
      <c r="O170" s="40"/>
      <c r="P170" s="40">
        <v>898622853</v>
      </c>
      <c r="Q170" s="40"/>
      <c r="R170" s="40">
        <v>8800367</v>
      </c>
      <c r="S170" s="40"/>
      <c r="T170" s="52" t="s">
        <v>586</v>
      </c>
      <c r="U170" s="40"/>
      <c r="V170" s="40">
        <v>154535719408</v>
      </c>
      <c r="W170" s="40"/>
      <c r="X170" s="41">
        <v>155539525638</v>
      </c>
      <c r="Y170" s="51"/>
      <c r="Z170" s="42">
        <f>X170/درآمدها!$J$5</f>
        <v>1.1748692407887956E-2</v>
      </c>
    </row>
    <row r="171" spans="1:26" s="39" customFormat="1">
      <c r="A171" s="39">
        <v>162</v>
      </c>
      <c r="B171" s="244" t="s">
        <v>150</v>
      </c>
      <c r="D171" s="53">
        <v>1597641</v>
      </c>
      <c r="E171" s="49"/>
      <c r="F171" s="49">
        <v>32493453356</v>
      </c>
      <c r="G171" s="49"/>
      <c r="H171" s="54">
        <v>37956427365</v>
      </c>
      <c r="I171" s="40"/>
      <c r="J171" s="40">
        <v>0</v>
      </c>
      <c r="K171" s="40"/>
      <c r="L171" s="40">
        <v>0</v>
      </c>
      <c r="M171" s="51"/>
      <c r="N171" s="40">
        <v>432413</v>
      </c>
      <c r="O171" s="40"/>
      <c r="P171" s="40">
        <v>8794586297</v>
      </c>
      <c r="Q171" s="40"/>
      <c r="R171" s="40">
        <v>1165228</v>
      </c>
      <c r="S171" s="40"/>
      <c r="T171" s="52" t="s">
        <v>587</v>
      </c>
      <c r="U171" s="40"/>
      <c r="V171" s="40">
        <v>23698867059</v>
      </c>
      <c r="W171" s="40"/>
      <c r="X171" s="41">
        <v>27277844743</v>
      </c>
      <c r="Y171" s="51"/>
      <c r="Z171" s="42">
        <f>X171/درآمدها!$J$5</f>
        <v>2.0604345173426066E-3</v>
      </c>
    </row>
    <row r="172" spans="1:26" s="39" customFormat="1">
      <c r="A172" s="39">
        <v>163</v>
      </c>
      <c r="B172" s="244" t="s">
        <v>431</v>
      </c>
      <c r="D172" s="53">
        <v>0</v>
      </c>
      <c r="E172" s="49"/>
      <c r="F172" s="49">
        <v>0</v>
      </c>
      <c r="G172" s="49"/>
      <c r="H172" s="54">
        <v>0</v>
      </c>
      <c r="I172" s="40"/>
      <c r="J172" s="40">
        <v>13088588</v>
      </c>
      <c r="K172" s="40"/>
      <c r="L172" s="40">
        <v>24920182944</v>
      </c>
      <c r="M172" s="51"/>
      <c r="N172" s="40">
        <v>0</v>
      </c>
      <c r="O172" s="40"/>
      <c r="P172" s="40">
        <v>0</v>
      </c>
      <c r="Q172" s="40"/>
      <c r="R172" s="40">
        <v>13088588</v>
      </c>
      <c r="S172" s="40"/>
      <c r="T172" s="247" t="s">
        <v>588</v>
      </c>
      <c r="U172" s="40"/>
      <c r="V172" s="40">
        <v>24920182944</v>
      </c>
      <c r="W172" s="40"/>
      <c r="X172" s="41">
        <v>24759382849</v>
      </c>
      <c r="Y172" s="51"/>
      <c r="Z172" s="42">
        <f>X172/درآمدها!$J$5</f>
        <v>1.8702022660082606E-3</v>
      </c>
    </row>
    <row r="173" spans="1:26" s="39" customFormat="1">
      <c r="A173" s="39">
        <v>164</v>
      </c>
      <c r="B173" s="244" t="s">
        <v>432</v>
      </c>
      <c r="D173" s="53">
        <v>0</v>
      </c>
      <c r="E173" s="49"/>
      <c r="F173" s="49">
        <v>0</v>
      </c>
      <c r="G173" s="49"/>
      <c r="H173" s="54">
        <v>0</v>
      </c>
      <c r="I173" s="40"/>
      <c r="J173" s="40">
        <v>15242424</v>
      </c>
      <c r="K173" s="40"/>
      <c r="L173" s="40">
        <v>38529499865</v>
      </c>
      <c r="M173" s="51"/>
      <c r="N173" s="40">
        <v>107198</v>
      </c>
      <c r="O173" s="40"/>
      <c r="P173" s="40">
        <v>271250867</v>
      </c>
      <c r="Q173" s="40"/>
      <c r="R173" s="40">
        <v>15135226</v>
      </c>
      <c r="S173" s="40"/>
      <c r="T173" s="52" t="s">
        <v>589</v>
      </c>
      <c r="U173" s="40"/>
      <c r="V173" s="40">
        <v>38258248998</v>
      </c>
      <c r="W173" s="40"/>
      <c r="X173" s="41">
        <v>36439405146</v>
      </c>
      <c r="Y173" s="51"/>
      <c r="Z173" s="42">
        <f>X173/درآمدها!$J$5</f>
        <v>2.7524538269658337E-3</v>
      </c>
    </row>
    <row r="174" spans="1:26" s="39" customFormat="1">
      <c r="A174" s="39">
        <v>165</v>
      </c>
      <c r="B174" s="244" t="s">
        <v>413</v>
      </c>
      <c r="D174" s="53">
        <v>442014</v>
      </c>
      <c r="E174" s="49"/>
      <c r="F174" s="49">
        <v>5124690716</v>
      </c>
      <c r="G174" s="49"/>
      <c r="H174" s="54">
        <v>4956251712</v>
      </c>
      <c r="I174" s="40"/>
      <c r="J174" s="40">
        <v>0</v>
      </c>
      <c r="K174" s="40"/>
      <c r="L174" s="40">
        <v>0</v>
      </c>
      <c r="M174" s="51"/>
      <c r="N174" s="40">
        <v>4196</v>
      </c>
      <c r="O174" s="40"/>
      <c r="P174" s="40">
        <v>48648238</v>
      </c>
      <c r="Q174" s="40"/>
      <c r="R174" s="40">
        <v>437818</v>
      </c>
      <c r="S174" s="40"/>
      <c r="T174" s="52" t="s">
        <v>590</v>
      </c>
      <c r="U174" s="40"/>
      <c r="V174" s="40">
        <v>5076042478</v>
      </c>
      <c r="W174" s="40"/>
      <c r="X174" s="41">
        <v>4922258840</v>
      </c>
      <c r="Y174" s="51"/>
      <c r="Z174" s="42">
        <f>X174/درآمدها!$J$5</f>
        <v>3.7180327525082054E-4</v>
      </c>
    </row>
    <row r="175" spans="1:26" s="39" customFormat="1">
      <c r="A175" s="39">
        <v>166</v>
      </c>
      <c r="B175" s="244" t="s">
        <v>400</v>
      </c>
      <c r="D175" s="53">
        <v>5329097</v>
      </c>
      <c r="E175" s="49"/>
      <c r="F175" s="49">
        <v>47889391376</v>
      </c>
      <c r="G175" s="49"/>
      <c r="H175" s="54">
        <v>45080779312</v>
      </c>
      <c r="I175" s="40"/>
      <c r="J175" s="40">
        <v>0</v>
      </c>
      <c r="K175" s="40"/>
      <c r="L175" s="40">
        <v>0</v>
      </c>
      <c r="M175" s="51"/>
      <c r="N175" s="40">
        <v>50604</v>
      </c>
      <c r="O175" s="40"/>
      <c r="P175" s="40">
        <v>454747730</v>
      </c>
      <c r="Q175" s="40"/>
      <c r="R175" s="40">
        <v>5278493</v>
      </c>
      <c r="S175" s="40"/>
      <c r="T175" s="52" t="s">
        <v>591</v>
      </c>
      <c r="U175" s="40"/>
      <c r="V175" s="40">
        <v>47434643646</v>
      </c>
      <c r="W175" s="40"/>
      <c r="X175" s="41">
        <v>44337876422</v>
      </c>
      <c r="Y175" s="51"/>
      <c r="Z175" s="42">
        <f>X175/درآمدها!$J$5</f>
        <v>3.3490655829399116E-3</v>
      </c>
    </row>
    <row r="176" spans="1:26" s="39" customFormat="1">
      <c r="A176" s="39">
        <v>167</v>
      </c>
      <c r="B176" s="244" t="s">
        <v>405</v>
      </c>
      <c r="D176" s="53">
        <v>7437298</v>
      </c>
      <c r="E176" s="49"/>
      <c r="F176" s="49">
        <v>33875842822</v>
      </c>
      <c r="G176" s="49"/>
      <c r="H176" s="54">
        <v>36151995319</v>
      </c>
      <c r="I176" s="40"/>
      <c r="J176" s="40">
        <v>0</v>
      </c>
      <c r="K176" s="40"/>
      <c r="L176" s="40">
        <v>0</v>
      </c>
      <c r="M176" s="51"/>
      <c r="N176" s="40">
        <v>57916</v>
      </c>
      <c r="O176" s="40"/>
      <c r="P176" s="40">
        <v>263799208</v>
      </c>
      <c r="Q176" s="40"/>
      <c r="R176" s="40">
        <v>7379382</v>
      </c>
      <c r="S176" s="40"/>
      <c r="T176" s="52" t="s">
        <v>592</v>
      </c>
      <c r="U176" s="40"/>
      <c r="V176" s="40">
        <v>33612043614</v>
      </c>
      <c r="W176" s="40"/>
      <c r="X176" s="41">
        <v>36068528991</v>
      </c>
      <c r="Y176" s="51"/>
      <c r="Z176" s="42">
        <f>X176/درآمدها!$J$5</f>
        <v>2.7244396624077115E-3</v>
      </c>
    </row>
    <row r="177" spans="1:26" s="39" customFormat="1">
      <c r="A177" s="39">
        <v>168</v>
      </c>
      <c r="B177" s="244" t="s">
        <v>366</v>
      </c>
      <c r="D177" s="53">
        <v>11997044</v>
      </c>
      <c r="E177" s="49"/>
      <c r="F177" s="49">
        <v>81716179138</v>
      </c>
      <c r="G177" s="49"/>
      <c r="H177" s="54">
        <v>93020160391</v>
      </c>
      <c r="I177" s="40"/>
      <c r="J177" s="40">
        <v>0</v>
      </c>
      <c r="K177" s="40"/>
      <c r="L177" s="40">
        <v>0</v>
      </c>
      <c r="M177" s="51"/>
      <c r="N177" s="40">
        <v>69361</v>
      </c>
      <c r="O177" s="40"/>
      <c r="P177" s="40">
        <v>472442704</v>
      </c>
      <c r="Q177" s="40"/>
      <c r="R177" s="40">
        <v>11927683</v>
      </c>
      <c r="S177" s="40"/>
      <c r="T177" s="52" t="s">
        <v>593</v>
      </c>
      <c r="U177" s="40"/>
      <c r="V177" s="40">
        <v>81243736434</v>
      </c>
      <c r="W177" s="40"/>
      <c r="X177" s="41">
        <v>80625650349</v>
      </c>
      <c r="Y177" s="51"/>
      <c r="Z177" s="42">
        <f>X177/درآمدها!$J$5</f>
        <v>6.0900659318000559E-3</v>
      </c>
    </row>
    <row r="178" spans="1:26" s="39" customFormat="1">
      <c r="A178" s="39">
        <v>169</v>
      </c>
      <c r="B178" s="39" t="s">
        <v>357</v>
      </c>
      <c r="D178" s="53">
        <v>2488518</v>
      </c>
      <c r="E178" s="49"/>
      <c r="F178" s="49">
        <v>42463694505</v>
      </c>
      <c r="G178" s="49"/>
      <c r="H178" s="54">
        <v>39604118202</v>
      </c>
      <c r="I178" s="40"/>
      <c r="J178" s="40">
        <v>0</v>
      </c>
      <c r="K178" s="40"/>
      <c r="L178" s="40">
        <v>0</v>
      </c>
      <c r="M178" s="51"/>
      <c r="N178" s="40">
        <v>14387</v>
      </c>
      <c r="O178" s="40"/>
      <c r="P178" s="40">
        <v>245497590</v>
      </c>
      <c r="Q178" s="40"/>
      <c r="R178" s="40">
        <v>2474131</v>
      </c>
      <c r="S178" s="40"/>
      <c r="T178" s="52" t="s">
        <v>594</v>
      </c>
      <c r="U178" s="40"/>
      <c r="V178" s="40">
        <v>42218196915</v>
      </c>
      <c r="W178" s="40"/>
      <c r="X178" s="41">
        <v>37260060299</v>
      </c>
      <c r="Y178" s="51"/>
      <c r="Z178" s="42">
        <f>X178/درآمدها!$J$5</f>
        <v>2.8144420896019495E-3</v>
      </c>
    </row>
    <row r="179" spans="1:26" s="39" customFormat="1">
      <c r="A179" s="39">
        <v>170</v>
      </c>
      <c r="B179" s="244" t="s">
        <v>358</v>
      </c>
      <c r="D179" s="53">
        <v>255370</v>
      </c>
      <c r="E179" s="49"/>
      <c r="F179" s="49">
        <v>9842496373</v>
      </c>
      <c r="G179" s="49"/>
      <c r="H179" s="54">
        <v>9138619749</v>
      </c>
      <c r="I179" s="40"/>
      <c r="J179" s="40">
        <v>0</v>
      </c>
      <c r="K179" s="40"/>
      <c r="L179" s="41">
        <v>0</v>
      </c>
      <c r="M179" s="51"/>
      <c r="N179" s="40">
        <v>1476</v>
      </c>
      <c r="O179" s="40"/>
      <c r="P179" s="40">
        <v>56888141</v>
      </c>
      <c r="Q179" s="40"/>
      <c r="R179" s="40">
        <v>253894</v>
      </c>
      <c r="S179" s="40"/>
      <c r="T179" s="52" t="s">
        <v>595</v>
      </c>
      <c r="U179" s="40"/>
      <c r="V179" s="40">
        <v>9785608232</v>
      </c>
      <c r="W179" s="40"/>
      <c r="X179" s="41">
        <v>9459327239</v>
      </c>
      <c r="Y179" s="51"/>
      <c r="Z179" s="42">
        <f>X179/درآمدها!$J$5</f>
        <v>7.1451115503090882E-4</v>
      </c>
    </row>
    <row r="180" spans="1:26" s="39" customFormat="1">
      <c r="A180" s="39">
        <v>171</v>
      </c>
      <c r="B180" s="39" t="s">
        <v>348</v>
      </c>
      <c r="D180" s="53">
        <v>5320834</v>
      </c>
      <c r="E180" s="49"/>
      <c r="F180" s="49">
        <v>51762257277</v>
      </c>
      <c r="G180" s="49"/>
      <c r="H180" s="54">
        <v>50776080364</v>
      </c>
      <c r="I180" s="40"/>
      <c r="J180" s="40">
        <v>0</v>
      </c>
      <c r="K180" s="40"/>
      <c r="L180" s="40">
        <v>0</v>
      </c>
      <c r="M180" s="51"/>
      <c r="N180" s="40">
        <v>50526</v>
      </c>
      <c r="O180" s="40"/>
      <c r="P180" s="40">
        <v>491528172</v>
      </c>
      <c r="Q180" s="40"/>
      <c r="R180" s="40">
        <v>5270308</v>
      </c>
      <c r="S180" s="40"/>
      <c r="T180" s="52" t="s">
        <v>596</v>
      </c>
      <c r="U180" s="40"/>
      <c r="V180" s="40">
        <v>51270729105</v>
      </c>
      <c r="W180" s="40"/>
      <c r="X180" s="41">
        <v>46521873048</v>
      </c>
      <c r="Y180" s="51"/>
      <c r="Z180" s="42">
        <f>X180/درآمدها!$J$5</f>
        <v>3.5140339694223139E-3</v>
      </c>
    </row>
    <row r="181" spans="1:26" s="39" customFormat="1">
      <c r="A181" s="39">
        <v>172</v>
      </c>
      <c r="B181" s="244" t="s">
        <v>339</v>
      </c>
      <c r="D181" s="53">
        <v>1628558</v>
      </c>
      <c r="E181" s="49"/>
      <c r="F181" s="49">
        <v>25201374446</v>
      </c>
      <c r="G181" s="49"/>
      <c r="H181" s="54">
        <v>32134531389</v>
      </c>
      <c r="I181" s="40"/>
      <c r="J181" s="40">
        <v>0</v>
      </c>
      <c r="K181" s="40"/>
      <c r="L181" s="40">
        <v>0</v>
      </c>
      <c r="M181" s="51"/>
      <c r="N181" s="40">
        <v>604038</v>
      </c>
      <c r="O181" s="40"/>
      <c r="P181" s="40">
        <v>9347280120</v>
      </c>
      <c r="Q181" s="40"/>
      <c r="R181" s="40">
        <v>1024520</v>
      </c>
      <c r="S181" s="40"/>
      <c r="T181" s="52" t="s">
        <v>597</v>
      </c>
      <c r="U181" s="40"/>
      <c r="V181" s="40">
        <v>15854094326</v>
      </c>
      <c r="W181" s="40"/>
      <c r="X181" s="41">
        <v>22863621182</v>
      </c>
      <c r="Y181" s="51"/>
      <c r="Z181" s="42">
        <f>X181/درآمدها!$J$5</f>
        <v>1.7270057337256237E-3</v>
      </c>
    </row>
    <row r="182" spans="1:26" s="39" customFormat="1">
      <c r="A182" s="39">
        <v>173</v>
      </c>
      <c r="B182" s="244" t="s">
        <v>332</v>
      </c>
      <c r="D182" s="53">
        <v>3632498</v>
      </c>
      <c r="E182" s="49"/>
      <c r="F182" s="49">
        <v>35516241542</v>
      </c>
      <c r="G182" s="49"/>
      <c r="H182" s="54">
        <v>40080819473</v>
      </c>
      <c r="I182" s="40"/>
      <c r="J182" s="40">
        <v>0</v>
      </c>
      <c r="K182" s="40"/>
      <c r="L182" s="40">
        <v>0</v>
      </c>
      <c r="M182" s="51"/>
      <c r="N182" s="40">
        <v>34493</v>
      </c>
      <c r="O182" s="40"/>
      <c r="P182" s="40">
        <v>337250487</v>
      </c>
      <c r="Q182" s="40"/>
      <c r="R182" s="40">
        <v>3598005</v>
      </c>
      <c r="S182" s="40"/>
      <c r="T182" s="52" t="s">
        <v>598</v>
      </c>
      <c r="U182" s="40"/>
      <c r="V182" s="46">
        <v>35178991055</v>
      </c>
      <c r="W182" s="40"/>
      <c r="X182" s="62">
        <v>41345459822</v>
      </c>
      <c r="Y182" s="51"/>
      <c r="Z182" s="42">
        <f>X182/درآمدها!$J$5</f>
        <v>3.1230331191950907E-3</v>
      </c>
    </row>
    <row r="183" spans="1:26" s="39" customFormat="1">
      <c r="A183" s="39">
        <v>174</v>
      </c>
      <c r="B183" s="244" t="s">
        <v>335</v>
      </c>
      <c r="D183" s="246">
        <v>9231905</v>
      </c>
      <c r="E183" s="49"/>
      <c r="F183" s="49">
        <v>142239641084</v>
      </c>
      <c r="G183" s="49"/>
      <c r="H183" s="54">
        <v>160597065394</v>
      </c>
      <c r="I183" s="40"/>
      <c r="J183" s="40">
        <v>0</v>
      </c>
      <c r="K183" s="40"/>
      <c r="L183" s="40">
        <v>0</v>
      </c>
      <c r="M183" s="51"/>
      <c r="N183" s="40">
        <v>1179354</v>
      </c>
      <c r="O183" s="40"/>
      <c r="P183" s="40">
        <v>18170777285</v>
      </c>
      <c r="Q183" s="40"/>
      <c r="R183" s="40">
        <v>8052551</v>
      </c>
      <c r="S183" s="40"/>
      <c r="T183" s="52" t="s">
        <v>599</v>
      </c>
      <c r="U183" s="40"/>
      <c r="V183" s="40">
        <v>124068863799</v>
      </c>
      <c r="W183" s="40"/>
      <c r="X183" s="41">
        <v>140961680846</v>
      </c>
      <c r="Y183" s="51"/>
      <c r="Z183" s="42">
        <f>X183/درآمدها!$J$5</f>
        <v>1.0647553557627145E-2</v>
      </c>
    </row>
    <row r="184" spans="1:26" s="39" customFormat="1">
      <c r="A184" s="39">
        <v>175</v>
      </c>
      <c r="B184" s="244" t="s">
        <v>297</v>
      </c>
      <c r="D184" s="53">
        <v>9236406</v>
      </c>
      <c r="E184" s="49"/>
      <c r="F184" s="49">
        <v>37008522518</v>
      </c>
      <c r="G184" s="49"/>
      <c r="H184" s="54">
        <v>34742604475</v>
      </c>
      <c r="I184" s="40"/>
      <c r="J184" s="41">
        <v>0</v>
      </c>
      <c r="K184" s="41"/>
      <c r="L184" s="40">
        <v>0</v>
      </c>
      <c r="M184" s="51"/>
      <c r="N184" s="40">
        <v>83546</v>
      </c>
      <c r="O184" s="40"/>
      <c r="P184" s="40">
        <v>334752935</v>
      </c>
      <c r="Q184" s="40"/>
      <c r="R184" s="40">
        <v>9152860</v>
      </c>
      <c r="S184" s="40"/>
      <c r="T184" s="52" t="s">
        <v>600</v>
      </c>
      <c r="U184" s="40"/>
      <c r="V184" s="40">
        <v>36673769583</v>
      </c>
      <c r="W184" s="40"/>
      <c r="X184" s="41">
        <v>31498662474</v>
      </c>
      <c r="Y184" s="51"/>
      <c r="Z184" s="42">
        <f>X184/درآمدها!$J$5</f>
        <v>2.3792543737609123E-3</v>
      </c>
    </row>
    <row r="185" spans="1:26" s="39" customFormat="1">
      <c r="A185" s="39">
        <v>176</v>
      </c>
      <c r="B185" s="244" t="s">
        <v>289</v>
      </c>
      <c r="D185" s="53">
        <v>2063778</v>
      </c>
      <c r="E185" s="49"/>
      <c r="F185" s="49">
        <v>36025574685</v>
      </c>
      <c r="G185" s="49"/>
      <c r="H185" s="54">
        <v>33603545775</v>
      </c>
      <c r="I185" s="40"/>
      <c r="J185" s="40">
        <v>0</v>
      </c>
      <c r="K185" s="40"/>
      <c r="L185" s="40">
        <v>0</v>
      </c>
      <c r="M185" s="51"/>
      <c r="N185" s="40">
        <v>11931</v>
      </c>
      <c r="O185" s="40"/>
      <c r="P185" s="40">
        <v>208269073</v>
      </c>
      <c r="Q185" s="40"/>
      <c r="R185" s="40">
        <v>2051847</v>
      </c>
      <c r="S185" s="40"/>
      <c r="T185" s="52" t="s">
        <v>601</v>
      </c>
      <c r="U185" s="40"/>
      <c r="V185" s="40">
        <v>35817305612</v>
      </c>
      <c r="W185" s="40"/>
      <c r="X185" s="41">
        <v>34041566742</v>
      </c>
      <c r="Y185" s="51"/>
      <c r="Z185" s="42">
        <f>X185/درآمدها!$J$5</f>
        <v>2.5713328820686325E-3</v>
      </c>
    </row>
    <row r="186" spans="1:26" s="39" customFormat="1">
      <c r="A186" s="39">
        <v>177</v>
      </c>
      <c r="B186" s="244" t="s">
        <v>278</v>
      </c>
      <c r="D186" s="53">
        <v>5511420</v>
      </c>
      <c r="E186" s="49"/>
      <c r="F186" s="49">
        <v>101549687864</v>
      </c>
      <c r="G186" s="49"/>
      <c r="H186" s="54">
        <v>87712819088</v>
      </c>
      <c r="I186" s="40"/>
      <c r="J186" s="40">
        <v>0</v>
      </c>
      <c r="K186" s="40"/>
      <c r="L186" s="40">
        <v>0</v>
      </c>
      <c r="M186" s="51"/>
      <c r="N186" s="40">
        <v>52335</v>
      </c>
      <c r="O186" s="40"/>
      <c r="P186" s="40">
        <v>964289224</v>
      </c>
      <c r="Q186" s="40"/>
      <c r="R186" s="40">
        <v>5459085</v>
      </c>
      <c r="S186" s="40"/>
      <c r="T186" s="52" t="s">
        <v>602</v>
      </c>
      <c r="U186" s="40"/>
      <c r="V186" s="40">
        <v>100585398640</v>
      </c>
      <c r="W186" s="40"/>
      <c r="X186" s="41">
        <v>86120196663</v>
      </c>
      <c r="Y186" s="51"/>
      <c r="Z186" s="42">
        <f>X186/درآمدها!$J$5</f>
        <v>6.5050969941572974E-3</v>
      </c>
    </row>
    <row r="187" spans="1:26" s="39" customFormat="1">
      <c r="A187" s="39">
        <v>178</v>
      </c>
      <c r="B187" s="244" t="s">
        <v>250</v>
      </c>
      <c r="D187" s="53">
        <v>2308808</v>
      </c>
      <c r="E187" s="49"/>
      <c r="F187" s="49">
        <v>28650975336</v>
      </c>
      <c r="G187" s="49"/>
      <c r="H187" s="54">
        <v>27127734405</v>
      </c>
      <c r="I187" s="40"/>
      <c r="J187" s="40">
        <v>0</v>
      </c>
      <c r="K187" s="40"/>
      <c r="L187" s="40">
        <v>0</v>
      </c>
      <c r="M187" s="51"/>
      <c r="N187" s="40">
        <v>440175</v>
      </c>
      <c r="O187" s="40"/>
      <c r="P187" s="40">
        <v>5462317815</v>
      </c>
      <c r="Q187" s="40"/>
      <c r="R187" s="40">
        <v>1868633</v>
      </c>
      <c r="S187" s="40"/>
      <c r="T187" s="52" t="s">
        <v>603</v>
      </c>
      <c r="U187" s="40"/>
      <c r="V187" s="40">
        <v>23188657521</v>
      </c>
      <c r="W187" s="40"/>
      <c r="X187" s="41">
        <v>20525536706</v>
      </c>
      <c r="Y187" s="51"/>
      <c r="Z187" s="42">
        <f>X187/درآمدها!$J$5</f>
        <v>1.5503983072884763E-3</v>
      </c>
    </row>
    <row r="188" spans="1:26" s="39" customFormat="1">
      <c r="A188" s="39">
        <v>179</v>
      </c>
      <c r="B188" s="244" t="s">
        <v>229</v>
      </c>
      <c r="D188" s="246">
        <v>19754061</v>
      </c>
      <c r="E188" s="49"/>
      <c r="F188" s="49">
        <v>57004567182</v>
      </c>
      <c r="G188" s="49"/>
      <c r="H188" s="54">
        <v>55100087294</v>
      </c>
      <c r="I188" s="40"/>
      <c r="J188" s="40">
        <v>0</v>
      </c>
      <c r="K188" s="40"/>
      <c r="L188" s="40">
        <v>0</v>
      </c>
      <c r="M188" s="51"/>
      <c r="N188" s="40">
        <v>137215</v>
      </c>
      <c r="O188" s="40"/>
      <c r="P188" s="40">
        <v>395963224</v>
      </c>
      <c r="Q188" s="40"/>
      <c r="R188" s="40">
        <v>19616846</v>
      </c>
      <c r="S188" s="40"/>
      <c r="T188" s="52" t="s">
        <v>604</v>
      </c>
      <c r="U188" s="40"/>
      <c r="V188" s="40">
        <v>56608603958</v>
      </c>
      <c r="W188" s="40"/>
      <c r="X188" s="41">
        <v>50037322721</v>
      </c>
      <c r="Y188" s="51"/>
      <c r="Z188" s="42">
        <f>X188/درآمدها!$J$5</f>
        <v>3.7795737845533741E-3</v>
      </c>
    </row>
    <row r="189" spans="1:26" s="39" customFormat="1">
      <c r="A189" s="39">
        <v>180</v>
      </c>
      <c r="B189" s="244" t="s">
        <v>230</v>
      </c>
      <c r="D189" s="53">
        <v>3586522</v>
      </c>
      <c r="E189" s="49"/>
      <c r="F189" s="49">
        <v>58827212609</v>
      </c>
      <c r="G189" s="49"/>
      <c r="H189" s="54">
        <v>90413020447</v>
      </c>
      <c r="I189" s="40"/>
      <c r="J189" s="40">
        <v>17530542</v>
      </c>
      <c r="K189" s="40"/>
      <c r="L189" s="40">
        <v>0</v>
      </c>
      <c r="M189" s="51"/>
      <c r="N189" s="40">
        <v>0</v>
      </c>
      <c r="O189" s="40"/>
      <c r="P189" s="40">
        <v>0</v>
      </c>
      <c r="Q189" s="40"/>
      <c r="R189" s="40">
        <v>21117064</v>
      </c>
      <c r="S189" s="40"/>
      <c r="T189" s="52" t="s">
        <v>605</v>
      </c>
      <c r="U189" s="40"/>
      <c r="V189" s="40">
        <v>58827212609</v>
      </c>
      <c r="W189" s="40"/>
      <c r="X189" s="41">
        <v>94192113538</v>
      </c>
      <c r="Y189" s="51"/>
      <c r="Z189" s="42">
        <f>X189/درآمدها!$J$5</f>
        <v>7.114809979441381E-3</v>
      </c>
    </row>
    <row r="190" spans="1:26" s="39" customFormat="1">
      <c r="A190" s="39">
        <v>181</v>
      </c>
      <c r="B190" s="39" t="s">
        <v>231</v>
      </c>
      <c r="D190" s="53">
        <v>68004</v>
      </c>
      <c r="E190" s="49"/>
      <c r="F190" s="49">
        <v>6942737298</v>
      </c>
      <c r="G190" s="49"/>
      <c r="H190" s="54">
        <v>12656631210</v>
      </c>
      <c r="I190" s="40"/>
      <c r="J190" s="40">
        <v>0</v>
      </c>
      <c r="K190" s="40"/>
      <c r="L190" s="40">
        <v>0</v>
      </c>
      <c r="M190" s="51"/>
      <c r="N190" s="40">
        <v>392</v>
      </c>
      <c r="O190" s="40"/>
      <c r="P190" s="40">
        <v>40020484</v>
      </c>
      <c r="Q190" s="40"/>
      <c r="R190" s="40">
        <v>67612</v>
      </c>
      <c r="S190" s="40"/>
      <c r="T190" s="52" t="s">
        <v>606</v>
      </c>
      <c r="U190" s="40"/>
      <c r="V190" s="40">
        <v>6902716814</v>
      </c>
      <c r="W190" s="40"/>
      <c r="X190" s="41">
        <v>12300048773</v>
      </c>
      <c r="Y190" s="51"/>
      <c r="Z190" s="42">
        <f>X190/درآمدها!$J$5</f>
        <v>9.2908531798100986E-4</v>
      </c>
    </row>
    <row r="191" spans="1:26" s="39" customFormat="1">
      <c r="A191" s="39">
        <v>182</v>
      </c>
      <c r="B191" s="244" t="s">
        <v>176</v>
      </c>
      <c r="D191" s="53">
        <v>3677326</v>
      </c>
      <c r="E191" s="49"/>
      <c r="F191" s="49">
        <v>105489595215</v>
      </c>
      <c r="G191" s="49"/>
      <c r="H191" s="54">
        <v>122018784489</v>
      </c>
      <c r="I191" s="40"/>
      <c r="J191" s="40">
        <v>0</v>
      </c>
      <c r="K191" s="40"/>
      <c r="L191" s="40">
        <v>0</v>
      </c>
      <c r="M191" s="51"/>
      <c r="N191" s="40">
        <v>581495</v>
      </c>
      <c r="O191" s="40"/>
      <c r="P191" s="40">
        <v>16681053616</v>
      </c>
      <c r="Q191" s="40"/>
      <c r="R191" s="40">
        <v>3095831</v>
      </c>
      <c r="S191" s="40"/>
      <c r="T191" s="52" t="s">
        <v>607</v>
      </c>
      <c r="U191" s="40"/>
      <c r="V191" s="40">
        <v>88808541599</v>
      </c>
      <c r="W191" s="40"/>
      <c r="X191" s="41">
        <v>110171306843</v>
      </c>
      <c r="Y191" s="51"/>
      <c r="Z191" s="42">
        <f>X191/درآمدها!$J$5</f>
        <v>8.3217998188186582E-3</v>
      </c>
    </row>
    <row r="192" spans="1:26" s="39" customFormat="1">
      <c r="A192" s="39">
        <v>183</v>
      </c>
      <c r="B192" s="244" t="s">
        <v>175</v>
      </c>
      <c r="D192" s="53">
        <v>49833680</v>
      </c>
      <c r="E192" s="49"/>
      <c r="F192" s="49">
        <v>56427205430</v>
      </c>
      <c r="G192" s="49"/>
      <c r="H192" s="54">
        <v>59048306172</v>
      </c>
      <c r="I192" s="40"/>
      <c r="J192" s="40">
        <v>0</v>
      </c>
      <c r="K192" s="40"/>
      <c r="L192" s="40">
        <v>0</v>
      </c>
      <c r="M192" s="51"/>
      <c r="N192" s="40">
        <v>8963433</v>
      </c>
      <c r="O192" s="40"/>
      <c r="P192" s="40">
        <v>10149390436</v>
      </c>
      <c r="Q192" s="40"/>
      <c r="R192" s="40">
        <v>40870247</v>
      </c>
      <c r="S192" s="40"/>
      <c r="T192" s="52" t="s">
        <v>608</v>
      </c>
      <c r="U192" s="40"/>
      <c r="V192" s="40">
        <v>46277814994</v>
      </c>
      <c r="W192" s="40"/>
      <c r="X192" s="41">
        <v>44974165420</v>
      </c>
      <c r="Y192" s="51"/>
      <c r="Z192" s="42">
        <f>X192/درآمدها!$J$5</f>
        <v>3.397127731061822E-3</v>
      </c>
    </row>
    <row r="193" spans="1:26" s="39" customFormat="1">
      <c r="A193" s="39">
        <v>184</v>
      </c>
      <c r="B193" s="244" t="s">
        <v>174</v>
      </c>
      <c r="D193" s="53">
        <v>27195903</v>
      </c>
      <c r="E193" s="49"/>
      <c r="F193" s="49">
        <v>193658684933</v>
      </c>
      <c r="G193" s="49"/>
      <c r="H193" s="54">
        <v>144902708344</v>
      </c>
      <c r="I193" s="40"/>
      <c r="J193" s="40">
        <v>0</v>
      </c>
      <c r="K193" s="40"/>
      <c r="L193" s="40">
        <v>0</v>
      </c>
      <c r="M193" s="51"/>
      <c r="N193" s="40">
        <v>0</v>
      </c>
      <c r="O193" s="40"/>
      <c r="P193" s="40">
        <v>0</v>
      </c>
      <c r="Q193" s="40"/>
      <c r="R193" s="40">
        <v>27195903</v>
      </c>
      <c r="S193" s="40"/>
      <c r="T193" s="63" t="s">
        <v>609</v>
      </c>
      <c r="U193" s="40"/>
      <c r="V193" s="40">
        <v>193658684933</v>
      </c>
      <c r="W193" s="40"/>
      <c r="X193" s="41">
        <v>148957821452</v>
      </c>
      <c r="Y193" s="51"/>
      <c r="Z193" s="42">
        <f>X193/درآمدها!$J$5</f>
        <v>1.1251542775446677E-2</v>
      </c>
    </row>
    <row r="194" spans="1:26" s="39" customFormat="1">
      <c r="A194" s="39">
        <v>185</v>
      </c>
      <c r="B194" s="244" t="s">
        <v>172</v>
      </c>
      <c r="D194" s="53">
        <v>2958004</v>
      </c>
      <c r="E194" s="49"/>
      <c r="F194" s="49">
        <v>47465009931</v>
      </c>
      <c r="G194" s="49"/>
      <c r="H194" s="54">
        <v>47722754914</v>
      </c>
      <c r="I194" s="40"/>
      <c r="J194" s="40">
        <v>0</v>
      </c>
      <c r="K194" s="40"/>
      <c r="L194" s="40">
        <v>0</v>
      </c>
      <c r="M194" s="51"/>
      <c r="N194" s="40">
        <v>28088</v>
      </c>
      <c r="O194" s="40"/>
      <c r="P194" s="40">
        <v>450708383</v>
      </c>
      <c r="Q194" s="40"/>
      <c r="R194" s="40">
        <v>2929916</v>
      </c>
      <c r="S194" s="40"/>
      <c r="T194" s="52" t="s">
        <v>610</v>
      </c>
      <c r="U194" s="40"/>
      <c r="V194" s="40">
        <v>47014301548</v>
      </c>
      <c r="W194" s="40"/>
      <c r="X194" s="41">
        <v>50910202841</v>
      </c>
      <c r="Y194" s="51"/>
      <c r="Z194" s="42">
        <f>X194/درآمدها!$J$5</f>
        <v>3.8455068648863312E-3</v>
      </c>
    </row>
    <row r="195" spans="1:26" s="39" customFormat="1">
      <c r="A195" s="39">
        <v>186</v>
      </c>
      <c r="B195" s="39" t="s">
        <v>170</v>
      </c>
      <c r="D195" s="53">
        <v>5743609</v>
      </c>
      <c r="E195" s="49"/>
      <c r="F195" s="49">
        <v>32551989037</v>
      </c>
      <c r="G195" s="49"/>
      <c r="H195" s="54">
        <v>29860342576</v>
      </c>
      <c r="I195" s="40"/>
      <c r="J195" s="40">
        <v>0</v>
      </c>
      <c r="K195" s="40"/>
      <c r="L195" s="40">
        <v>0</v>
      </c>
      <c r="M195" s="51"/>
      <c r="N195" s="40">
        <v>54540</v>
      </c>
      <c r="O195" s="40"/>
      <c r="P195" s="40">
        <v>309106258</v>
      </c>
      <c r="Q195" s="40"/>
      <c r="R195" s="40">
        <v>5689069</v>
      </c>
      <c r="S195" s="40"/>
      <c r="T195" s="52" t="s">
        <v>611</v>
      </c>
      <c r="U195" s="40"/>
      <c r="V195" s="40">
        <v>32242882779</v>
      </c>
      <c r="W195" s="40"/>
      <c r="X195" s="41">
        <v>28276095199</v>
      </c>
      <c r="Y195" s="51"/>
      <c r="Z195" s="42">
        <f>X195/درآمدها!$J$5</f>
        <v>2.1358374575629188E-3</v>
      </c>
    </row>
    <row r="196" spans="1:26" s="39" customFormat="1">
      <c r="A196" s="39">
        <v>187</v>
      </c>
      <c r="B196" s="244" t="s">
        <v>169</v>
      </c>
      <c r="D196" s="53">
        <v>3991614</v>
      </c>
      <c r="E196" s="49"/>
      <c r="F196" s="49">
        <v>26898862075</v>
      </c>
      <c r="G196" s="49"/>
      <c r="H196" s="54">
        <v>24619355525</v>
      </c>
      <c r="I196" s="40"/>
      <c r="J196" s="40">
        <f>R196-D196+N196</f>
        <v>1621593</v>
      </c>
      <c r="K196" s="40"/>
      <c r="L196" s="40">
        <v>0</v>
      </c>
      <c r="M196" s="51"/>
      <c r="N196" s="40">
        <v>1637948</v>
      </c>
      <c r="O196" s="40"/>
      <c r="P196" s="40">
        <v>110213786</v>
      </c>
      <c r="Q196" s="40"/>
      <c r="R196" s="40">
        <v>3975259</v>
      </c>
      <c r="S196" s="40"/>
      <c r="T196" s="52" t="s">
        <v>612</v>
      </c>
      <c r="U196" s="40"/>
      <c r="V196" s="40">
        <v>26788648289</v>
      </c>
      <c r="W196" s="40"/>
      <c r="X196" s="41">
        <v>23907217568</v>
      </c>
      <c r="Y196" s="51"/>
      <c r="Z196" s="42">
        <f>X196/درآمدها!$J$5</f>
        <v>1.8058338829488206E-3</v>
      </c>
    </row>
    <row r="197" spans="1:26" s="39" customFormat="1">
      <c r="A197" s="39">
        <v>188</v>
      </c>
      <c r="B197" s="244" t="s">
        <v>168</v>
      </c>
      <c r="D197" s="53">
        <v>2769501</v>
      </c>
      <c r="E197" s="49"/>
      <c r="F197" s="49">
        <v>43041251256</v>
      </c>
      <c r="G197" s="49"/>
      <c r="H197" s="54">
        <v>46663730854</v>
      </c>
      <c r="I197" s="40"/>
      <c r="J197" s="40">
        <v>0</v>
      </c>
      <c r="K197" s="40"/>
      <c r="L197" s="40">
        <v>0</v>
      </c>
      <c r="M197" s="51"/>
      <c r="N197" s="40">
        <v>26299</v>
      </c>
      <c r="O197" s="40"/>
      <c r="P197" s="40">
        <v>408716902</v>
      </c>
      <c r="Q197" s="40"/>
      <c r="R197" s="40">
        <v>2743202</v>
      </c>
      <c r="S197" s="40"/>
      <c r="T197" s="52" t="s">
        <v>613</v>
      </c>
      <c r="U197" s="40"/>
      <c r="V197" s="40">
        <v>42632534354</v>
      </c>
      <c r="W197" s="40"/>
      <c r="X197" s="41">
        <v>39839716045</v>
      </c>
      <c r="Y197" s="51"/>
      <c r="Z197" s="42">
        <f>X197/درآمدها!$J$5</f>
        <v>3.0092966241884321E-3</v>
      </c>
    </row>
    <row r="198" spans="1:26" s="39" customFormat="1">
      <c r="A198" s="39">
        <v>189</v>
      </c>
      <c r="B198" s="244" t="s">
        <v>406</v>
      </c>
      <c r="D198" s="53">
        <v>965582</v>
      </c>
      <c r="E198" s="49"/>
      <c r="F198" s="49">
        <v>18123663313</v>
      </c>
      <c r="G198" s="49"/>
      <c r="H198" s="54">
        <v>18035333233</v>
      </c>
      <c r="I198" s="40"/>
      <c r="J198" s="40">
        <v>0</v>
      </c>
      <c r="K198" s="40"/>
      <c r="L198" s="40">
        <v>0</v>
      </c>
      <c r="M198" s="51"/>
      <c r="N198" s="40">
        <v>9168</v>
      </c>
      <c r="O198" s="40"/>
      <c r="P198" s="40">
        <v>172080409</v>
      </c>
      <c r="Q198" s="40"/>
      <c r="R198" s="40">
        <v>956414</v>
      </c>
      <c r="S198" s="40"/>
      <c r="T198" s="52" t="s">
        <v>614</v>
      </c>
      <c r="U198" s="40"/>
      <c r="V198" s="40">
        <v>17951582904</v>
      </c>
      <c r="W198" s="40"/>
      <c r="X198" s="41">
        <v>15106993823</v>
      </c>
      <c r="Y198" s="51"/>
      <c r="Z198" s="42">
        <f>X198/درآمدها!$J$5</f>
        <v>1.1411081710983966E-3</v>
      </c>
    </row>
    <row r="199" spans="1:26" s="39" customFormat="1">
      <c r="A199" s="39">
        <v>190</v>
      </c>
      <c r="B199" s="39" t="s">
        <v>394</v>
      </c>
      <c r="D199" s="53">
        <v>7987525</v>
      </c>
      <c r="E199" s="49"/>
      <c r="F199" s="49">
        <v>15039772278</v>
      </c>
      <c r="G199" s="49"/>
      <c r="H199" s="54">
        <v>15141578528</v>
      </c>
      <c r="I199" s="40"/>
      <c r="J199" s="40">
        <v>7379019</v>
      </c>
      <c r="K199" s="40"/>
      <c r="L199" s="40">
        <v>14064848878</v>
      </c>
      <c r="M199" s="51"/>
      <c r="N199" s="40">
        <v>145921</v>
      </c>
      <c r="O199" s="40"/>
      <c r="P199" s="40">
        <v>276378047</v>
      </c>
      <c r="Q199" s="40"/>
      <c r="R199" s="40">
        <v>15220623</v>
      </c>
      <c r="S199" s="40"/>
      <c r="T199" s="52" t="s">
        <v>615</v>
      </c>
      <c r="U199" s="40"/>
      <c r="V199" s="40">
        <v>28828243109</v>
      </c>
      <c r="W199" s="40"/>
      <c r="X199" s="41">
        <v>27869571064</v>
      </c>
      <c r="Y199" s="51"/>
      <c r="Z199" s="42">
        <f>X199/درآمدها!$J$5</f>
        <v>2.1051306195491938E-3</v>
      </c>
    </row>
    <row r="200" spans="1:26" s="39" customFormat="1">
      <c r="A200" s="39">
        <v>191</v>
      </c>
      <c r="B200" s="244" t="s">
        <v>415</v>
      </c>
      <c r="D200" s="53">
        <v>311344</v>
      </c>
      <c r="E200" s="49"/>
      <c r="F200" s="49">
        <v>4978565453</v>
      </c>
      <c r="G200" s="49"/>
      <c r="H200" s="54">
        <v>5663694512</v>
      </c>
      <c r="I200" s="40"/>
      <c r="J200" s="40">
        <v>2987597</v>
      </c>
      <c r="K200" s="40"/>
      <c r="L200" s="40">
        <v>0</v>
      </c>
      <c r="M200" s="51"/>
      <c r="N200" s="40">
        <v>0</v>
      </c>
      <c r="O200" s="40"/>
      <c r="P200" s="40">
        <v>0</v>
      </c>
      <c r="Q200" s="40"/>
      <c r="R200" s="40">
        <v>3298941</v>
      </c>
      <c r="S200" s="40"/>
      <c r="T200" s="52" t="s">
        <v>616</v>
      </c>
      <c r="U200" s="40"/>
      <c r="V200" s="40">
        <v>4978565453</v>
      </c>
      <c r="W200" s="40"/>
      <c r="X200" s="41">
        <v>5818438733</v>
      </c>
      <c r="Y200" s="51"/>
      <c r="Z200" s="42">
        <f>X200/درآمدها!$J$5</f>
        <v>4.3949630608528396E-4</v>
      </c>
    </row>
    <row r="201" spans="1:26" s="39" customFormat="1" ht="37.5" customHeight="1">
      <c r="A201" s="39">
        <v>192</v>
      </c>
      <c r="B201" s="244" t="s">
        <v>378</v>
      </c>
      <c r="D201" s="53">
        <v>2294995</v>
      </c>
      <c r="E201" s="49"/>
      <c r="F201" s="49">
        <v>20341595186</v>
      </c>
      <c r="G201" s="49"/>
      <c r="H201" s="54">
        <v>20851445590</v>
      </c>
      <c r="I201" s="40"/>
      <c r="J201" s="40">
        <v>0</v>
      </c>
      <c r="K201" s="40"/>
      <c r="L201" s="40">
        <v>0</v>
      </c>
      <c r="M201" s="51"/>
      <c r="N201" s="40">
        <v>21793</v>
      </c>
      <c r="O201" s="40"/>
      <c r="P201" s="40">
        <v>193161373</v>
      </c>
      <c r="Q201" s="40"/>
      <c r="R201" s="40">
        <v>2273202</v>
      </c>
      <c r="S201" s="40"/>
      <c r="T201" s="52" t="s">
        <v>617</v>
      </c>
      <c r="U201" s="40"/>
      <c r="V201" s="48">
        <v>20148433813</v>
      </c>
      <c r="W201" s="40"/>
      <c r="X201" s="58">
        <v>21014990971</v>
      </c>
      <c r="Y201" s="51"/>
      <c r="Z201" s="42">
        <f>X201/درآمدها!$J$5</f>
        <v>1.5873692803168842E-3</v>
      </c>
    </row>
    <row r="202" spans="1:26" s="39" customFormat="1">
      <c r="A202" s="39">
        <v>193</v>
      </c>
      <c r="B202" s="244" t="s">
        <v>396</v>
      </c>
      <c r="D202" s="53">
        <v>1370656</v>
      </c>
      <c r="E202" s="49"/>
      <c r="F202" s="49">
        <v>30371088709</v>
      </c>
      <c r="G202" s="49"/>
      <c r="H202" s="54">
        <v>31133138640</v>
      </c>
      <c r="I202" s="40"/>
      <c r="J202" s="40">
        <v>464476</v>
      </c>
      <c r="K202" s="40"/>
      <c r="L202" s="40">
        <v>9917576281</v>
      </c>
      <c r="M202" s="51"/>
      <c r="N202" s="40">
        <v>17425</v>
      </c>
      <c r="O202" s="40"/>
      <c r="P202" s="40">
        <v>382550130</v>
      </c>
      <c r="Q202" s="40"/>
      <c r="R202" s="40">
        <v>1817707</v>
      </c>
      <c r="S202" s="40"/>
      <c r="T202" s="52" t="s">
        <v>618</v>
      </c>
      <c r="U202" s="40"/>
      <c r="V202" s="40">
        <v>39906114860</v>
      </c>
      <c r="W202" s="40"/>
      <c r="X202" s="41">
        <v>34385147978</v>
      </c>
      <c r="Y202" s="51"/>
      <c r="Z202" s="42">
        <f>X202/درآمدها!$J$5</f>
        <v>2.5972853224038358E-3</v>
      </c>
    </row>
    <row r="203" spans="1:26" s="39" customFormat="1">
      <c r="A203" s="39">
        <v>194</v>
      </c>
      <c r="B203" s="244" t="s">
        <v>379</v>
      </c>
      <c r="D203" s="53">
        <v>6330000</v>
      </c>
      <c r="E203" s="49"/>
      <c r="F203" s="49">
        <v>50052406356</v>
      </c>
      <c r="G203" s="49"/>
      <c r="H203" s="54">
        <v>50842078921</v>
      </c>
      <c r="I203" s="40"/>
      <c r="J203" s="40">
        <v>0</v>
      </c>
      <c r="K203" s="40"/>
      <c r="L203" s="40">
        <v>0</v>
      </c>
      <c r="M203" s="51"/>
      <c r="N203" s="40">
        <v>36596</v>
      </c>
      <c r="O203" s="40"/>
      <c r="P203" s="40">
        <v>289370910</v>
      </c>
      <c r="Q203" s="40"/>
      <c r="R203" s="40">
        <v>6293404</v>
      </c>
      <c r="S203" s="40"/>
      <c r="T203" s="52" t="s">
        <v>619</v>
      </c>
      <c r="U203" s="40"/>
      <c r="V203" s="40">
        <v>49763035446</v>
      </c>
      <c r="W203" s="40"/>
      <c r="X203" s="41">
        <v>49734868062</v>
      </c>
      <c r="Y203" s="51"/>
      <c r="Z203" s="42">
        <f>X203/درآمدها!$J$5</f>
        <v>3.7567278440032281E-3</v>
      </c>
    </row>
    <row r="204" spans="1:26" s="39" customFormat="1">
      <c r="A204" s="39">
        <v>195</v>
      </c>
      <c r="B204" s="39" t="s">
        <v>409</v>
      </c>
      <c r="D204" s="53">
        <v>1178703</v>
      </c>
      <c r="E204" s="49"/>
      <c r="F204" s="49">
        <v>21428613052</v>
      </c>
      <c r="G204" s="49"/>
      <c r="H204" s="54">
        <v>22262104629</v>
      </c>
      <c r="I204" s="40"/>
      <c r="J204" s="40">
        <v>0</v>
      </c>
      <c r="K204" s="40"/>
      <c r="L204" s="40">
        <v>0</v>
      </c>
      <c r="M204" s="51"/>
      <c r="N204" s="40">
        <v>9046</v>
      </c>
      <c r="O204" s="40"/>
      <c r="P204" s="40">
        <v>164454688</v>
      </c>
      <c r="Q204" s="40"/>
      <c r="R204" s="40">
        <v>1169657</v>
      </c>
      <c r="S204" s="40"/>
      <c r="T204" s="52" t="s">
        <v>620</v>
      </c>
      <c r="U204" s="40"/>
      <c r="V204" s="40">
        <v>21264158364</v>
      </c>
      <c r="W204" s="40"/>
      <c r="X204" s="41">
        <v>23498117303</v>
      </c>
      <c r="Y204" s="51"/>
      <c r="Z204" s="42">
        <f>X204/درآمدها!$J$5</f>
        <v>1.774932456718058E-3</v>
      </c>
    </row>
    <row r="205" spans="1:26" s="39" customFormat="1">
      <c r="A205" s="39">
        <v>196</v>
      </c>
      <c r="B205" s="244" t="s">
        <v>351</v>
      </c>
      <c r="D205" s="53">
        <v>15136722</v>
      </c>
      <c r="E205" s="49"/>
      <c r="F205" s="49">
        <v>27306856548</v>
      </c>
      <c r="G205" s="49"/>
      <c r="H205" s="54">
        <v>31266956375</v>
      </c>
      <c r="I205" s="40"/>
      <c r="J205" s="40">
        <v>4785310</v>
      </c>
      <c r="K205" s="40"/>
      <c r="L205" s="40">
        <v>10055441658</v>
      </c>
      <c r="M205" s="51"/>
      <c r="N205" s="41">
        <v>4114775</v>
      </c>
      <c r="O205" s="41"/>
      <c r="P205" s="41">
        <v>7716956312</v>
      </c>
      <c r="Q205" s="40"/>
      <c r="R205" s="40">
        <v>15807257</v>
      </c>
      <c r="S205" s="40"/>
      <c r="T205" s="52" t="s">
        <v>621</v>
      </c>
      <c r="U205" s="40"/>
      <c r="V205" s="40">
        <v>29645341894</v>
      </c>
      <c r="W205" s="40"/>
      <c r="X205" s="41">
        <v>36124655587</v>
      </c>
      <c r="Y205" s="51"/>
      <c r="Z205" s="42">
        <f>X205/درآمدها!$J$5</f>
        <v>2.7286791900107501E-3</v>
      </c>
    </row>
    <row r="206" spans="1:26" s="39" customFormat="1">
      <c r="A206" s="39">
        <v>197</v>
      </c>
      <c r="B206" s="244" t="s">
        <v>354</v>
      </c>
      <c r="D206" s="53">
        <v>687550</v>
      </c>
      <c r="E206" s="49"/>
      <c r="F206" s="49">
        <v>32994619306</v>
      </c>
      <c r="G206" s="49"/>
      <c r="H206" s="54">
        <v>33523667757</v>
      </c>
      <c r="I206" s="40"/>
      <c r="J206" s="40">
        <v>0</v>
      </c>
      <c r="K206" s="40"/>
      <c r="L206" s="40">
        <v>0</v>
      </c>
      <c r="M206" s="51"/>
      <c r="N206" s="40">
        <v>6527</v>
      </c>
      <c r="O206" s="40"/>
      <c r="P206" s="40">
        <v>313222137</v>
      </c>
      <c r="Q206" s="40"/>
      <c r="R206" s="39">
        <v>681023</v>
      </c>
      <c r="T206" s="52" t="s">
        <v>622</v>
      </c>
      <c r="U206" s="40"/>
      <c r="V206" s="40">
        <v>32681397169</v>
      </c>
      <c r="W206" s="40"/>
      <c r="X206" s="41">
        <v>32210276051</v>
      </c>
      <c r="Y206" s="51"/>
      <c r="Z206" s="42">
        <f>X206/درآمدها!$J$5</f>
        <v>2.433006170901583E-3</v>
      </c>
    </row>
    <row r="207" spans="1:26" s="39" customFormat="1">
      <c r="A207" s="39">
        <v>198</v>
      </c>
      <c r="B207" s="244" t="s">
        <v>301</v>
      </c>
      <c r="D207" s="53">
        <v>2353742</v>
      </c>
      <c r="E207" s="49"/>
      <c r="F207" s="49">
        <v>121282715335</v>
      </c>
      <c r="G207" s="49"/>
      <c r="H207" s="54">
        <v>122953191708</v>
      </c>
      <c r="I207" s="40"/>
      <c r="J207" s="40">
        <v>0</v>
      </c>
      <c r="K207" s="40"/>
      <c r="L207" s="40">
        <v>0</v>
      </c>
      <c r="M207" s="51"/>
      <c r="N207" s="40">
        <v>22100</v>
      </c>
      <c r="O207" s="40"/>
      <c r="P207" s="40">
        <v>1138760326</v>
      </c>
      <c r="Q207" s="40"/>
      <c r="R207" s="40">
        <v>2331642</v>
      </c>
      <c r="S207" s="40"/>
      <c r="T207" s="52" t="s">
        <v>623</v>
      </c>
      <c r="U207" s="40"/>
      <c r="V207" s="40">
        <v>120143955009</v>
      </c>
      <c r="W207" s="40"/>
      <c r="X207" s="41">
        <v>110209903120</v>
      </c>
      <c r="Y207" s="51"/>
      <c r="Z207" s="42">
        <f>X207/درآمدها!$J$5</f>
        <v>8.3247151921599528E-3</v>
      </c>
    </row>
    <row r="208" spans="1:26" s="39" customFormat="1">
      <c r="A208" s="39">
        <v>199</v>
      </c>
      <c r="B208" s="244" t="s">
        <v>258</v>
      </c>
      <c r="D208" s="53">
        <v>1985809</v>
      </c>
      <c r="E208" s="49"/>
      <c r="F208" s="49">
        <v>54695743656</v>
      </c>
      <c r="G208" s="49"/>
      <c r="H208" s="54">
        <v>72741658138</v>
      </c>
      <c r="I208" s="40"/>
      <c r="J208" s="40">
        <v>0</v>
      </c>
      <c r="K208" s="40"/>
      <c r="L208" s="40">
        <v>0</v>
      </c>
      <c r="M208" s="51"/>
      <c r="N208" s="40">
        <v>154121</v>
      </c>
      <c r="O208" s="40"/>
      <c r="P208" s="40">
        <v>4245001764</v>
      </c>
      <c r="Q208" s="40"/>
      <c r="R208" s="40">
        <v>1831688</v>
      </c>
      <c r="S208" s="40"/>
      <c r="T208" s="52" t="s">
        <v>624</v>
      </c>
      <c r="U208" s="40"/>
      <c r="V208" s="40">
        <v>50450741892</v>
      </c>
      <c r="W208" s="40"/>
      <c r="X208" s="41">
        <v>61251357317</v>
      </c>
      <c r="Y208" s="51"/>
      <c r="Z208" s="42">
        <f>X208/درآمدها!$J$5</f>
        <v>4.6266269215576063E-3</v>
      </c>
    </row>
    <row r="209" spans="1:26" s="39" customFormat="1">
      <c r="A209" s="39">
        <v>200</v>
      </c>
      <c r="B209" s="244" t="s">
        <v>256</v>
      </c>
      <c r="D209" s="53">
        <v>11987856</v>
      </c>
      <c r="E209" s="49"/>
      <c r="F209" s="49">
        <v>66083619090</v>
      </c>
      <c r="G209" s="49"/>
      <c r="H209" s="54">
        <v>71737500110</v>
      </c>
      <c r="I209" s="40"/>
      <c r="J209" s="40">
        <v>0</v>
      </c>
      <c r="K209" s="40"/>
      <c r="L209" s="40">
        <v>0</v>
      </c>
      <c r="M209" s="51"/>
      <c r="N209" s="40">
        <v>113836</v>
      </c>
      <c r="O209" s="40"/>
      <c r="P209" s="40">
        <v>627526295</v>
      </c>
      <c r="Q209" s="40"/>
      <c r="R209" s="40">
        <v>11874020</v>
      </c>
      <c r="S209" s="40"/>
      <c r="T209" s="52" t="s">
        <v>625</v>
      </c>
      <c r="U209" s="40"/>
      <c r="V209" s="40">
        <v>65456092795</v>
      </c>
      <c r="W209" s="40"/>
      <c r="X209" s="41">
        <v>66216903352</v>
      </c>
      <c r="Y209" s="51"/>
      <c r="Z209" s="42">
        <f>X209/درآمدها!$J$5</f>
        <v>5.0016998990732959E-3</v>
      </c>
    </row>
    <row r="210" spans="1:26" s="39" customFormat="1">
      <c r="A210" s="39">
        <v>201</v>
      </c>
      <c r="B210" s="39" t="s">
        <v>252</v>
      </c>
      <c r="D210" s="53">
        <v>5292680</v>
      </c>
      <c r="E210" s="245"/>
      <c r="F210" s="245">
        <v>67634542306</v>
      </c>
      <c r="G210" s="245"/>
      <c r="H210" s="41">
        <v>50402186350</v>
      </c>
      <c r="I210" s="40"/>
      <c r="J210" s="40">
        <v>0</v>
      </c>
      <c r="K210" s="40"/>
      <c r="L210" s="40">
        <v>0</v>
      </c>
      <c r="M210" s="51"/>
      <c r="N210" s="41">
        <v>30599</v>
      </c>
      <c r="O210" s="41"/>
      <c r="P210" s="41">
        <v>391021063</v>
      </c>
      <c r="Q210" s="40"/>
      <c r="R210" s="40">
        <v>5262081</v>
      </c>
      <c r="S210" s="40"/>
      <c r="T210" s="52" t="s">
        <v>626</v>
      </c>
      <c r="U210" s="40"/>
      <c r="V210" s="40">
        <v>67243521243</v>
      </c>
      <c r="W210" s="40"/>
      <c r="X210" s="41">
        <v>46553867404</v>
      </c>
      <c r="Y210" s="51"/>
      <c r="Z210" s="42">
        <f>X210/درآمدها!$J$5</f>
        <v>3.516450666052258E-3</v>
      </c>
    </row>
    <row r="211" spans="1:26" s="39" customFormat="1">
      <c r="A211" s="39">
        <v>202</v>
      </c>
      <c r="B211" s="39" t="s">
        <v>237</v>
      </c>
      <c r="D211" s="53">
        <v>15687397</v>
      </c>
      <c r="E211" s="245"/>
      <c r="F211" s="245">
        <v>48589953767</v>
      </c>
      <c r="G211" s="245"/>
      <c r="H211" s="41">
        <v>53908655012</v>
      </c>
      <c r="I211" s="40"/>
      <c r="J211" s="40">
        <v>0</v>
      </c>
      <c r="K211" s="40"/>
      <c r="L211" s="40">
        <v>0</v>
      </c>
      <c r="M211" s="51"/>
      <c r="N211" s="41">
        <v>124493</v>
      </c>
      <c r="O211" s="41"/>
      <c r="P211" s="41">
        <v>385603112</v>
      </c>
      <c r="Q211" s="40"/>
      <c r="R211" s="40">
        <v>15562904</v>
      </c>
      <c r="S211" s="40"/>
      <c r="T211" s="52" t="s">
        <v>627</v>
      </c>
      <c r="U211" s="40"/>
      <c r="V211" s="40">
        <v>48204350655</v>
      </c>
      <c r="W211" s="40"/>
      <c r="X211" s="41">
        <v>50293960650</v>
      </c>
      <c r="Y211" s="51"/>
      <c r="Z211" s="42">
        <f>X211/درآمدها!$J$5</f>
        <v>3.7989589541792337E-3</v>
      </c>
    </row>
    <row r="212" spans="1:26" s="39" customFormat="1">
      <c r="A212" s="39">
        <v>203</v>
      </c>
      <c r="B212" s="39" t="s">
        <v>232</v>
      </c>
      <c r="D212" s="53">
        <v>16467487</v>
      </c>
      <c r="E212" s="245"/>
      <c r="F212" s="245">
        <v>67743040215</v>
      </c>
      <c r="G212" s="245"/>
      <c r="H212" s="58">
        <v>64004766322</v>
      </c>
      <c r="I212" s="40"/>
      <c r="J212" s="40">
        <v>0</v>
      </c>
      <c r="K212" s="40"/>
      <c r="L212" s="48">
        <v>0</v>
      </c>
      <c r="M212" s="51"/>
      <c r="N212" s="41">
        <v>131237</v>
      </c>
      <c r="O212" s="41"/>
      <c r="P212" s="41">
        <v>539875536</v>
      </c>
      <c r="Q212" s="40"/>
      <c r="R212" s="40">
        <v>16336250</v>
      </c>
      <c r="S212" s="40"/>
      <c r="T212" s="52" t="s">
        <v>628</v>
      </c>
      <c r="U212" s="40"/>
      <c r="V212" s="48">
        <v>67203164679</v>
      </c>
      <c r="W212" s="40"/>
      <c r="X212" s="58">
        <v>61075064467</v>
      </c>
      <c r="Y212" s="51"/>
      <c r="Z212" s="42">
        <f>X212/درآمدها!$J$5</f>
        <v>4.6133106248808344E-3</v>
      </c>
    </row>
    <row r="213" spans="1:26" s="39" customFormat="1">
      <c r="A213" s="39">
        <v>204</v>
      </c>
      <c r="B213" s="244" t="s">
        <v>233</v>
      </c>
      <c r="D213" s="53">
        <v>2857241</v>
      </c>
      <c r="E213" s="49"/>
      <c r="F213" s="49">
        <v>43396093483</v>
      </c>
      <c r="G213" s="49"/>
      <c r="H213" s="54">
        <v>42887630285</v>
      </c>
      <c r="I213" s="40"/>
      <c r="J213" s="40">
        <v>2136160</v>
      </c>
      <c r="K213" s="40"/>
      <c r="L213" s="40">
        <v>33173617495</v>
      </c>
      <c r="M213" s="51"/>
      <c r="N213" s="40">
        <v>47415</v>
      </c>
      <c r="O213" s="40"/>
      <c r="P213" s="40">
        <v>727070157</v>
      </c>
      <c r="Q213" s="40"/>
      <c r="R213" s="40">
        <v>4945986</v>
      </c>
      <c r="S213" s="40"/>
      <c r="T213" s="52" t="s">
        <v>629</v>
      </c>
      <c r="U213" s="40"/>
      <c r="V213" s="40">
        <v>75842640821</v>
      </c>
      <c r="W213" s="40"/>
      <c r="X213" s="41">
        <v>72175062390</v>
      </c>
      <c r="Y213" s="51"/>
      <c r="Z213" s="42">
        <f>X213/درآمدها!$J$5</f>
        <v>5.4517499912772396E-3</v>
      </c>
    </row>
    <row r="214" spans="1:26" s="39" customFormat="1">
      <c r="A214" s="39">
        <v>205</v>
      </c>
      <c r="B214" s="39" t="s">
        <v>200</v>
      </c>
      <c r="D214" s="53">
        <v>1233915</v>
      </c>
      <c r="E214" s="49"/>
      <c r="F214" s="49">
        <v>9693627909</v>
      </c>
      <c r="G214" s="49"/>
      <c r="H214" s="54">
        <v>8769998425</v>
      </c>
      <c r="I214" s="40"/>
      <c r="J214" s="40">
        <v>0</v>
      </c>
      <c r="K214" s="40"/>
      <c r="L214" s="40">
        <v>0</v>
      </c>
      <c r="M214" s="51"/>
      <c r="N214" s="40">
        <v>11716</v>
      </c>
      <c r="O214" s="40"/>
      <c r="P214" s="40">
        <v>92040817</v>
      </c>
      <c r="Q214" s="40"/>
      <c r="R214" s="40">
        <v>1222199</v>
      </c>
      <c r="S214" s="40"/>
      <c r="T214" s="52" t="s">
        <v>630</v>
      </c>
      <c r="U214" s="40"/>
      <c r="V214" s="40">
        <v>9601587092</v>
      </c>
      <c r="W214" s="40"/>
      <c r="X214" s="41">
        <v>8079263996</v>
      </c>
      <c r="Y214" s="51"/>
      <c r="Z214" s="42">
        <f>X214/درآمدها!$J$5</f>
        <v>6.1026795074613195E-4</v>
      </c>
    </row>
    <row r="215" spans="1:26" s="39" customFormat="1">
      <c r="A215" s="39">
        <v>206</v>
      </c>
      <c r="B215" s="244" t="s">
        <v>199</v>
      </c>
      <c r="D215" s="53">
        <v>5636778</v>
      </c>
      <c r="E215" s="49"/>
      <c r="F215" s="49">
        <v>42565469041</v>
      </c>
      <c r="G215" s="49"/>
      <c r="H215" s="54">
        <v>41071743127</v>
      </c>
      <c r="I215" s="40"/>
      <c r="J215" s="40">
        <v>0</v>
      </c>
      <c r="K215" s="40"/>
      <c r="L215" s="40">
        <v>0</v>
      </c>
      <c r="M215" s="51"/>
      <c r="N215" s="40">
        <v>30246</v>
      </c>
      <c r="O215" s="40"/>
      <c r="P215" s="40">
        <v>228399128</v>
      </c>
      <c r="Q215" s="40"/>
      <c r="R215" s="40">
        <v>5606532</v>
      </c>
      <c r="S215" s="40"/>
      <c r="T215" s="52" t="s">
        <v>631</v>
      </c>
      <c r="U215" s="40"/>
      <c r="V215" s="40">
        <v>42337069913</v>
      </c>
      <c r="W215" s="40"/>
      <c r="X215" s="41">
        <v>42746237944</v>
      </c>
      <c r="Y215" s="51"/>
      <c r="Z215" s="42">
        <f>X215/درآمدها!$J$5</f>
        <v>3.2288410237747882E-3</v>
      </c>
    </row>
    <row r="216" spans="1:26" s="39" customFormat="1">
      <c r="A216" s="39">
        <v>207</v>
      </c>
      <c r="B216" s="244" t="s">
        <v>198</v>
      </c>
      <c r="D216" s="53">
        <v>5355374</v>
      </c>
      <c r="E216" s="49"/>
      <c r="F216" s="49">
        <v>71502555370</v>
      </c>
      <c r="G216" s="49"/>
      <c r="H216" s="54">
        <v>67608570968</v>
      </c>
      <c r="I216" s="40"/>
      <c r="J216" s="40">
        <v>0</v>
      </c>
      <c r="K216" s="40"/>
      <c r="L216" s="40">
        <v>0</v>
      </c>
      <c r="M216" s="51"/>
      <c r="N216" s="40">
        <v>50851</v>
      </c>
      <c r="O216" s="40"/>
      <c r="P216" s="40">
        <v>678939780</v>
      </c>
      <c r="Q216" s="40"/>
      <c r="R216" s="40">
        <v>5304523</v>
      </c>
      <c r="S216" s="40"/>
      <c r="T216" s="52" t="s">
        <v>632</v>
      </c>
      <c r="U216" s="40"/>
      <c r="V216" s="40">
        <v>70823615590</v>
      </c>
      <c r="W216" s="40"/>
      <c r="X216" s="41">
        <v>64330125278</v>
      </c>
      <c r="Y216" s="51"/>
      <c r="Z216" s="42">
        <f>X216/درآمدها!$J$5</f>
        <v>4.8591819433160899E-3</v>
      </c>
    </row>
    <row r="217" spans="1:26" s="39" customFormat="1">
      <c r="A217" s="39">
        <v>208</v>
      </c>
      <c r="B217" s="39" t="s">
        <v>197</v>
      </c>
      <c r="D217" s="53">
        <v>5724211</v>
      </c>
      <c r="E217" s="49"/>
      <c r="F217" s="49">
        <v>52799380361</v>
      </c>
      <c r="G217" s="49"/>
      <c r="H217" s="54">
        <v>69590558284</v>
      </c>
      <c r="I217" s="40"/>
      <c r="J217" s="40">
        <v>0</v>
      </c>
      <c r="K217" s="40"/>
      <c r="L217" s="40">
        <v>0</v>
      </c>
      <c r="M217" s="51"/>
      <c r="N217" s="40">
        <v>33094</v>
      </c>
      <c r="O217" s="40"/>
      <c r="P217" s="40">
        <v>305254766</v>
      </c>
      <c r="Q217" s="40"/>
      <c r="R217" s="40">
        <v>5691117</v>
      </c>
      <c r="S217" s="40"/>
      <c r="T217" s="52" t="s">
        <v>633</v>
      </c>
      <c r="U217" s="40"/>
      <c r="V217" s="40">
        <v>52494125595</v>
      </c>
      <c r="W217" s="40"/>
      <c r="X217" s="41">
        <v>63926979853</v>
      </c>
      <c r="Y217" s="51"/>
      <c r="Z217" s="42">
        <f>X217/درآمدها!$J$5</f>
        <v>4.82873031647369E-3</v>
      </c>
    </row>
    <row r="218" spans="1:26" s="39" customFormat="1">
      <c r="A218" s="39">
        <v>209</v>
      </c>
      <c r="B218" s="244" t="s">
        <v>196</v>
      </c>
      <c r="D218" s="53">
        <v>5848322</v>
      </c>
      <c r="E218" s="49"/>
      <c r="F218" s="49">
        <v>34608746532</v>
      </c>
      <c r="G218" s="49"/>
      <c r="H218" s="54">
        <v>49356822874</v>
      </c>
      <c r="I218" s="40"/>
      <c r="J218" s="40">
        <v>0</v>
      </c>
      <c r="K218" s="40"/>
      <c r="L218" s="40">
        <v>0</v>
      </c>
      <c r="M218" s="51"/>
      <c r="N218" s="40">
        <v>1281712</v>
      </c>
      <c r="O218" s="40"/>
      <c r="P218" s="40">
        <v>7584815907</v>
      </c>
      <c r="Q218" s="40"/>
      <c r="R218" s="40">
        <v>4566610</v>
      </c>
      <c r="S218" s="40"/>
      <c r="T218" s="52" t="s">
        <v>634</v>
      </c>
      <c r="U218" s="40"/>
      <c r="V218" s="40">
        <v>27023930625</v>
      </c>
      <c r="W218" s="40"/>
      <c r="X218" s="41">
        <v>35316832860</v>
      </c>
      <c r="Y218" s="51"/>
      <c r="Z218" s="42">
        <f>X218/درآمدها!$J$5</f>
        <v>2.6676602258555353E-3</v>
      </c>
    </row>
    <row r="219" spans="1:26" s="39" customFormat="1">
      <c r="A219" s="39">
        <v>210</v>
      </c>
      <c r="B219" s="244" t="s">
        <v>195</v>
      </c>
      <c r="D219" s="53">
        <v>9313587</v>
      </c>
      <c r="E219" s="49"/>
      <c r="F219" s="49">
        <v>57940609089</v>
      </c>
      <c r="G219" s="49"/>
      <c r="H219" s="54">
        <v>70639845932</v>
      </c>
      <c r="I219" s="40"/>
      <c r="J219" s="40">
        <v>0</v>
      </c>
      <c r="K219" s="40"/>
      <c r="L219" s="40">
        <v>0</v>
      </c>
      <c r="M219" s="51"/>
      <c r="N219" s="40">
        <v>0</v>
      </c>
      <c r="O219" s="40"/>
      <c r="P219" s="40">
        <v>0</v>
      </c>
      <c r="Q219" s="40"/>
      <c r="R219" s="40">
        <v>9313587</v>
      </c>
      <c r="S219" s="40"/>
      <c r="T219" s="52" t="s">
        <v>496</v>
      </c>
      <c r="U219" s="40"/>
      <c r="V219" s="40">
        <v>57940609089</v>
      </c>
      <c r="W219" s="40"/>
      <c r="X219" s="41">
        <v>64899779816</v>
      </c>
      <c r="Y219" s="51"/>
      <c r="Z219" s="42">
        <f>X219/درآمدها!$J$5</f>
        <v>4.9022108513590273E-3</v>
      </c>
    </row>
    <row r="220" spans="1:26" s="39" customFormat="1">
      <c r="A220" s="39">
        <v>211</v>
      </c>
      <c r="B220" s="244" t="s">
        <v>194</v>
      </c>
      <c r="D220" s="53">
        <v>6447999</v>
      </c>
      <c r="E220" s="49"/>
      <c r="F220" s="49">
        <v>49378879577</v>
      </c>
      <c r="G220" s="49"/>
      <c r="H220" s="54">
        <v>49866947903</v>
      </c>
      <c r="I220" s="40"/>
      <c r="J220" s="40">
        <v>0</v>
      </c>
      <c r="K220" s="40"/>
      <c r="L220" s="40">
        <v>0</v>
      </c>
      <c r="M220" s="51"/>
      <c r="N220" s="40">
        <v>3032741</v>
      </c>
      <c r="O220" s="40"/>
      <c r="P220" s="40">
        <v>23224779133</v>
      </c>
      <c r="Q220" s="40"/>
      <c r="R220" s="40">
        <v>3415258</v>
      </c>
      <c r="S220" s="40"/>
      <c r="T220" s="52" t="s">
        <v>635</v>
      </c>
      <c r="U220" s="40"/>
      <c r="V220" s="40">
        <v>26154100444</v>
      </c>
      <c r="W220" s="40"/>
      <c r="X220" s="41">
        <v>25190434139</v>
      </c>
      <c r="Y220" s="51"/>
      <c r="Z220" s="42">
        <f>X220/درآمدها!$J$5</f>
        <v>1.9027617649360114E-3</v>
      </c>
    </row>
    <row r="221" spans="1:26" s="39" customFormat="1">
      <c r="A221" s="39">
        <v>212</v>
      </c>
      <c r="B221" s="244" t="s">
        <v>193</v>
      </c>
      <c r="D221" s="53">
        <v>19126074</v>
      </c>
      <c r="E221" s="49"/>
      <c r="F221" s="49">
        <v>62021836099</v>
      </c>
      <c r="G221" s="49"/>
      <c r="H221" s="54">
        <v>72817008886</v>
      </c>
      <c r="I221" s="40"/>
      <c r="J221" s="40">
        <v>0</v>
      </c>
      <c r="K221" s="40"/>
      <c r="L221" s="40">
        <v>0</v>
      </c>
      <c r="M221" s="51"/>
      <c r="N221" s="40">
        <v>1482450</v>
      </c>
      <c r="O221" s="40"/>
      <c r="P221" s="40">
        <v>4807273617</v>
      </c>
      <c r="Q221" s="40"/>
      <c r="R221" s="40">
        <v>17643624</v>
      </c>
      <c r="S221" s="40"/>
      <c r="T221" s="52" t="s">
        <v>636</v>
      </c>
      <c r="U221" s="40"/>
      <c r="V221" s="40">
        <v>57214562482</v>
      </c>
      <c r="W221" s="40"/>
      <c r="X221" s="41">
        <v>64542211531</v>
      </c>
      <c r="Y221" s="51"/>
      <c r="Z221" s="42">
        <f>X221/درآمدها!$J$5</f>
        <v>4.875201897988176E-3</v>
      </c>
    </row>
    <row r="222" spans="1:26" s="39" customFormat="1">
      <c r="A222" s="39">
        <v>213</v>
      </c>
      <c r="B222" s="244" t="s">
        <v>192</v>
      </c>
      <c r="D222" s="53">
        <v>654327</v>
      </c>
      <c r="E222" s="49"/>
      <c r="F222" s="49">
        <v>30348954162</v>
      </c>
      <c r="G222" s="49"/>
      <c r="H222" s="54">
        <v>40879761465</v>
      </c>
      <c r="I222" s="40"/>
      <c r="J222" s="40">
        <v>0</v>
      </c>
      <c r="K222" s="40"/>
      <c r="L222" s="40">
        <v>0</v>
      </c>
      <c r="M222" s="51"/>
      <c r="N222" s="40">
        <v>3783</v>
      </c>
      <c r="O222" s="40"/>
      <c r="P222" s="40">
        <v>175462871</v>
      </c>
      <c r="Q222" s="40"/>
      <c r="R222" s="40">
        <v>650544</v>
      </c>
      <c r="S222" s="40"/>
      <c r="T222" s="52" t="s">
        <v>637</v>
      </c>
      <c r="U222" s="40"/>
      <c r="V222" s="40">
        <v>30173491291</v>
      </c>
      <c r="W222" s="40"/>
      <c r="X222" s="41">
        <v>39608737374</v>
      </c>
      <c r="Y222" s="51"/>
      <c r="Z222" s="42">
        <f>X222/درآمدها!$J$5</f>
        <v>2.9918496289810686E-3</v>
      </c>
    </row>
    <row r="223" spans="1:26" s="39" customFormat="1">
      <c r="A223" s="39">
        <v>214</v>
      </c>
      <c r="B223" s="244" t="s">
        <v>191</v>
      </c>
      <c r="D223" s="53">
        <v>15488472</v>
      </c>
      <c r="E223" s="49"/>
      <c r="F223" s="49">
        <v>55674523330</v>
      </c>
      <c r="G223" s="49"/>
      <c r="H223" s="54">
        <v>48498394117</v>
      </c>
      <c r="I223" s="40"/>
      <c r="J223" s="40">
        <v>0</v>
      </c>
      <c r="K223" s="40"/>
      <c r="L223" s="40">
        <v>0</v>
      </c>
      <c r="M223" s="51"/>
      <c r="N223" s="40">
        <v>96530</v>
      </c>
      <c r="O223" s="40"/>
      <c r="P223" s="40">
        <v>346984631</v>
      </c>
      <c r="Q223" s="40"/>
      <c r="R223" s="40">
        <v>15391942</v>
      </c>
      <c r="S223" s="40"/>
      <c r="T223" s="52" t="s">
        <v>638</v>
      </c>
      <c r="U223" s="40"/>
      <c r="V223" s="40">
        <v>55327538699</v>
      </c>
      <c r="W223" s="40"/>
      <c r="X223" s="41">
        <v>50843096101</v>
      </c>
      <c r="Y223" s="51"/>
      <c r="Z223" s="42">
        <f>X223/درآمدها!$J$5</f>
        <v>3.8404379510940194E-3</v>
      </c>
    </row>
    <row r="224" spans="1:26" s="39" customFormat="1">
      <c r="A224" s="39">
        <v>215</v>
      </c>
      <c r="B224" s="244" t="s">
        <v>190</v>
      </c>
      <c r="D224" s="53">
        <v>6996580</v>
      </c>
      <c r="E224" s="49"/>
      <c r="F224" s="49">
        <v>34488959637</v>
      </c>
      <c r="G224" s="49"/>
      <c r="H224" s="54">
        <v>43120692169</v>
      </c>
      <c r="I224" s="40"/>
      <c r="J224" s="40">
        <v>0</v>
      </c>
      <c r="K224" s="40"/>
      <c r="L224" s="40">
        <v>0</v>
      </c>
      <c r="M224" s="51"/>
      <c r="N224" s="40">
        <v>40450</v>
      </c>
      <c r="O224" s="40"/>
      <c r="P224" s="40">
        <v>199394335</v>
      </c>
      <c r="R224" s="39">
        <v>6956130</v>
      </c>
      <c r="T224" s="247" t="s">
        <v>639</v>
      </c>
      <c r="V224" s="41">
        <v>34289565302</v>
      </c>
      <c r="W224" s="41"/>
      <c r="X224" s="41">
        <v>43770310700</v>
      </c>
      <c r="Y224" s="51"/>
      <c r="Z224" s="42">
        <f>X224/درآمدها!$J$5</f>
        <v>3.3061944538060979E-3</v>
      </c>
    </row>
    <row r="225" spans="1:26" s="39" customFormat="1">
      <c r="A225" s="39">
        <v>216</v>
      </c>
      <c r="B225" s="244" t="s">
        <v>189</v>
      </c>
      <c r="D225" s="53">
        <v>40108798</v>
      </c>
      <c r="E225" s="49"/>
      <c r="F225" s="49">
        <v>111507115419</v>
      </c>
      <c r="G225" s="49"/>
      <c r="H225" s="54">
        <v>89468618066</v>
      </c>
      <c r="I225" s="40"/>
      <c r="J225" s="40">
        <v>0</v>
      </c>
      <c r="K225" s="40"/>
      <c r="L225" s="40">
        <v>0</v>
      </c>
      <c r="M225" s="51"/>
      <c r="N225" s="40">
        <v>132804</v>
      </c>
      <c r="O225" s="40"/>
      <c r="P225" s="40">
        <v>369210540</v>
      </c>
      <c r="Q225" s="40"/>
      <c r="R225" s="40">
        <v>39975994</v>
      </c>
      <c r="S225" s="40"/>
      <c r="T225" s="52" t="s">
        <v>640</v>
      </c>
      <c r="U225" s="40"/>
      <c r="V225" s="40">
        <v>111137904879</v>
      </c>
      <c r="W225" s="40"/>
      <c r="X225" s="41">
        <v>85079350968</v>
      </c>
      <c r="Y225" s="51"/>
      <c r="Z225" s="42">
        <f>X225/درآمدها!$J$5</f>
        <v>6.4264766186323654E-3</v>
      </c>
    </row>
    <row r="226" spans="1:26" s="39" customFormat="1">
      <c r="A226" s="39">
        <v>217</v>
      </c>
      <c r="B226" s="244" t="s">
        <v>188</v>
      </c>
      <c r="D226" s="53">
        <v>18161775</v>
      </c>
      <c r="E226" s="49"/>
      <c r="F226" s="49">
        <v>62010003957</v>
      </c>
      <c r="G226" s="49"/>
      <c r="H226" s="54">
        <v>67309690152</v>
      </c>
      <c r="I226" s="40"/>
      <c r="J226" s="40">
        <f>R226-D226+N226</f>
        <v>17476425</v>
      </c>
      <c r="K226" s="40"/>
      <c r="L226" s="40">
        <v>0</v>
      </c>
      <c r="M226" s="51"/>
      <c r="N226" s="40">
        <v>17476425</v>
      </c>
      <c r="O226" s="40"/>
      <c r="P226" s="40">
        <v>0</v>
      </c>
      <c r="Q226" s="40"/>
      <c r="R226" s="40">
        <v>18161775</v>
      </c>
      <c r="S226" s="40"/>
      <c r="T226" s="52" t="s">
        <v>641</v>
      </c>
      <c r="U226" s="40"/>
      <c r="V226" s="40">
        <v>62010003957</v>
      </c>
      <c r="W226" s="40"/>
      <c r="X226" s="41">
        <v>67309690152</v>
      </c>
      <c r="Y226" s="51"/>
      <c r="Z226" s="42">
        <f>X226/درآمدها!$J$5</f>
        <v>5.0842436507527308E-3</v>
      </c>
    </row>
    <row r="227" spans="1:26" s="39" customFormat="1">
      <c r="A227" s="39">
        <v>218</v>
      </c>
      <c r="B227" s="244" t="s">
        <v>187</v>
      </c>
      <c r="D227" s="53">
        <v>1507201</v>
      </c>
      <c r="E227" s="49"/>
      <c r="F227" s="49">
        <v>31098514916</v>
      </c>
      <c r="G227" s="49"/>
      <c r="H227" s="54">
        <v>48932294814</v>
      </c>
      <c r="I227" s="40"/>
      <c r="J227" s="40">
        <v>0</v>
      </c>
      <c r="K227" s="40"/>
      <c r="L227" s="40">
        <v>0</v>
      </c>
      <c r="M227" s="51"/>
      <c r="N227" s="40">
        <v>12072</v>
      </c>
      <c r="O227" s="40"/>
      <c r="P227" s="40">
        <v>249085074</v>
      </c>
      <c r="Q227" s="40"/>
      <c r="R227" s="40">
        <v>1495129</v>
      </c>
      <c r="S227" s="40"/>
      <c r="T227" s="52" t="s">
        <v>642</v>
      </c>
      <c r="U227" s="40"/>
      <c r="V227" s="40">
        <v>30849429842</v>
      </c>
      <c r="W227" s="40"/>
      <c r="X227" s="41">
        <v>45374692958</v>
      </c>
      <c r="Y227" s="51"/>
      <c r="Z227" s="42">
        <f>X227/درآمدها!$J$5</f>
        <v>3.42738161556834E-3</v>
      </c>
    </row>
    <row r="228" spans="1:26" s="39" customFormat="1">
      <c r="A228" s="39">
        <v>219</v>
      </c>
      <c r="B228" s="244" t="s">
        <v>186</v>
      </c>
      <c r="D228" s="53">
        <v>2586299</v>
      </c>
      <c r="E228" s="49"/>
      <c r="F228" s="49">
        <v>52556453868</v>
      </c>
      <c r="G228" s="49"/>
      <c r="H228" s="54">
        <v>55865885624</v>
      </c>
      <c r="I228" s="40"/>
      <c r="J228" s="40">
        <v>0</v>
      </c>
      <c r="K228" s="40"/>
      <c r="L228" s="40">
        <v>0</v>
      </c>
      <c r="M228" s="51"/>
      <c r="N228" s="64">
        <v>19850</v>
      </c>
      <c r="O228" s="64"/>
      <c r="P228" s="40">
        <v>403373937</v>
      </c>
      <c r="Q228" s="40"/>
      <c r="R228" s="40">
        <v>2566449</v>
      </c>
      <c r="S228" s="40"/>
      <c r="T228" s="52" t="s">
        <v>643</v>
      </c>
      <c r="U228" s="40"/>
      <c r="V228" s="40">
        <v>52153079931</v>
      </c>
      <c r="W228" s="40"/>
      <c r="X228" s="41">
        <v>51329714008</v>
      </c>
      <c r="Y228" s="51"/>
      <c r="Z228" s="42">
        <f>X228/درآمدها!$J$5</f>
        <v>3.8771946795594205E-3</v>
      </c>
    </row>
    <row r="229" spans="1:26" s="39" customFormat="1">
      <c r="A229" s="39">
        <v>220</v>
      </c>
      <c r="B229" s="244" t="s">
        <v>185</v>
      </c>
      <c r="D229" s="53">
        <v>18416535</v>
      </c>
      <c r="E229" s="49"/>
      <c r="F229" s="49">
        <v>89274910456</v>
      </c>
      <c r="G229" s="49"/>
      <c r="H229" s="54">
        <v>79928172593</v>
      </c>
      <c r="I229" s="40"/>
      <c r="J229" s="40">
        <v>0</v>
      </c>
      <c r="K229" s="40"/>
      <c r="L229" s="40">
        <v>0</v>
      </c>
      <c r="M229" s="51"/>
      <c r="N229" s="64">
        <v>106476</v>
      </c>
      <c r="O229" s="64"/>
      <c r="P229" s="40">
        <v>516146787</v>
      </c>
      <c r="Q229" s="40"/>
      <c r="R229" s="40">
        <v>18310059</v>
      </c>
      <c r="S229" s="40"/>
      <c r="T229" s="52" t="s">
        <v>644</v>
      </c>
      <c r="U229" s="40"/>
      <c r="V229" s="40">
        <v>88758763669</v>
      </c>
      <c r="W229" s="40"/>
      <c r="X229" s="41">
        <v>75534623721</v>
      </c>
      <c r="Y229" s="51"/>
      <c r="Z229" s="42">
        <f>X229/درآمدها!$J$5</f>
        <v>5.7055147661243515E-3</v>
      </c>
    </row>
    <row r="230" spans="1:26" s="39" customFormat="1">
      <c r="A230" s="39">
        <v>221</v>
      </c>
      <c r="B230" s="244" t="s">
        <v>184</v>
      </c>
      <c r="D230" s="53">
        <v>1596817</v>
      </c>
      <c r="E230" s="49"/>
      <c r="F230" s="49">
        <v>52449977747</v>
      </c>
      <c r="G230" s="49"/>
      <c r="H230" s="54">
        <v>51111573233</v>
      </c>
      <c r="I230" s="40"/>
      <c r="J230" s="41">
        <v>0</v>
      </c>
      <c r="K230" s="41"/>
      <c r="L230" s="41">
        <v>0</v>
      </c>
      <c r="M230" s="51"/>
      <c r="N230" s="40">
        <v>379066</v>
      </c>
      <c r="O230" s="40"/>
      <c r="P230" s="40">
        <v>12451021792</v>
      </c>
      <c r="Q230" s="40"/>
      <c r="R230" s="40">
        <v>1217751</v>
      </c>
      <c r="S230" s="40"/>
      <c r="T230" s="52" t="s">
        <v>645</v>
      </c>
      <c r="U230" s="40"/>
      <c r="V230" s="40">
        <v>39998955955</v>
      </c>
      <c r="W230" s="40"/>
      <c r="X230" s="41">
        <v>43989765568</v>
      </c>
      <c r="Y230" s="51"/>
      <c r="Z230" s="42">
        <f>X230/درآمدها!$J$5</f>
        <v>3.322770997491504E-3</v>
      </c>
    </row>
    <row r="231" spans="1:26" s="39" customFormat="1">
      <c r="A231" s="39">
        <v>222</v>
      </c>
      <c r="B231" s="244" t="s">
        <v>183</v>
      </c>
      <c r="D231" s="53">
        <v>6157125</v>
      </c>
      <c r="E231" s="49"/>
      <c r="F231" s="49">
        <v>35338916493</v>
      </c>
      <c r="G231" s="49"/>
      <c r="H231" s="54">
        <v>38803907275</v>
      </c>
      <c r="I231" s="40"/>
      <c r="J231" s="40">
        <v>0</v>
      </c>
      <c r="K231" s="40"/>
      <c r="L231" s="48">
        <v>0</v>
      </c>
      <c r="M231" s="51"/>
      <c r="N231" s="40">
        <v>58467</v>
      </c>
      <c r="O231" s="40"/>
      <c r="P231" s="48">
        <v>335572273</v>
      </c>
      <c r="Q231" s="40"/>
      <c r="R231" s="40">
        <v>6098658</v>
      </c>
      <c r="S231" s="40"/>
      <c r="T231" s="52" t="s">
        <v>646</v>
      </c>
      <c r="U231" s="40"/>
      <c r="V231" s="40">
        <v>35003344220</v>
      </c>
      <c r="W231" s="40"/>
      <c r="X231" s="41">
        <v>37526076400</v>
      </c>
      <c r="Y231" s="51"/>
      <c r="Z231" s="42">
        <f>X231/درآمدها!$J$5</f>
        <v>2.834535640314381E-3</v>
      </c>
    </row>
    <row r="232" spans="1:26" s="39" customFormat="1">
      <c r="A232" s="39">
        <v>223</v>
      </c>
      <c r="B232" s="39" t="s">
        <v>182</v>
      </c>
      <c r="D232" s="53">
        <v>9565396</v>
      </c>
      <c r="E232" s="49"/>
      <c r="F232" s="49">
        <v>27775198947</v>
      </c>
      <c r="G232" s="49"/>
      <c r="H232" s="54">
        <v>27251309112</v>
      </c>
      <c r="I232" s="40"/>
      <c r="J232" s="40">
        <v>0</v>
      </c>
      <c r="K232" s="40"/>
      <c r="L232" s="40">
        <v>0</v>
      </c>
      <c r="M232" s="51"/>
      <c r="N232" s="40">
        <v>90832</v>
      </c>
      <c r="O232" s="40"/>
      <c r="P232" s="40">
        <v>263750384</v>
      </c>
      <c r="Q232" s="40"/>
      <c r="R232" s="40">
        <v>9474564</v>
      </c>
      <c r="S232" s="40"/>
      <c r="T232" s="52" t="s">
        <v>647</v>
      </c>
      <c r="U232" s="40"/>
      <c r="V232" s="40">
        <v>27511448563</v>
      </c>
      <c r="W232" s="40"/>
      <c r="X232" s="41">
        <v>25457368504</v>
      </c>
      <c r="Y232" s="51"/>
      <c r="Z232" s="42">
        <f>X232/درآمدها!$J$5</f>
        <v>1.9229246768043351E-3</v>
      </c>
    </row>
    <row r="233" spans="1:26" s="39" customFormat="1">
      <c r="A233" s="39">
        <v>224</v>
      </c>
      <c r="B233" s="39" t="s">
        <v>181</v>
      </c>
      <c r="D233" s="53">
        <v>5901984</v>
      </c>
      <c r="E233" s="49"/>
      <c r="F233" s="49">
        <v>66135810339</v>
      </c>
      <c r="G233" s="49"/>
      <c r="H233" s="54">
        <v>51921774681</v>
      </c>
      <c r="I233" s="40"/>
      <c r="J233" s="40">
        <v>0</v>
      </c>
      <c r="K233" s="40"/>
      <c r="L233" s="40">
        <v>0</v>
      </c>
      <c r="M233" s="51"/>
      <c r="N233" s="40">
        <v>2091312</v>
      </c>
      <c r="O233" s="40"/>
      <c r="P233" s="40">
        <v>23434596535</v>
      </c>
      <c r="Q233" s="40"/>
      <c r="R233" s="40">
        <v>3810672</v>
      </c>
      <c r="S233" s="40"/>
      <c r="T233" s="52" t="s">
        <v>648</v>
      </c>
      <c r="U233" s="40"/>
      <c r="V233" s="40">
        <v>42701213804</v>
      </c>
      <c r="W233" s="40"/>
      <c r="X233" s="41">
        <v>30569147912</v>
      </c>
      <c r="Y233" s="51"/>
      <c r="Z233" s="42">
        <f>X233/درآمدها!$J$5</f>
        <v>2.3090434056304895E-3</v>
      </c>
    </row>
    <row r="234" spans="1:26" s="39" customFormat="1">
      <c r="A234" s="39">
        <v>225</v>
      </c>
      <c r="B234" s="39" t="s">
        <v>180</v>
      </c>
      <c r="D234" s="53">
        <v>638861</v>
      </c>
      <c r="E234" s="49"/>
      <c r="F234" s="49">
        <v>31364214583</v>
      </c>
      <c r="G234" s="49"/>
      <c r="H234" s="54">
        <v>40072271936</v>
      </c>
      <c r="I234" s="40"/>
      <c r="J234" s="40">
        <v>0</v>
      </c>
      <c r="K234" s="40"/>
      <c r="L234" s="40">
        <v>0</v>
      </c>
      <c r="M234" s="51"/>
      <c r="N234" s="40">
        <v>82177</v>
      </c>
      <c r="O234" s="40"/>
      <c r="P234" s="40">
        <v>4034394120</v>
      </c>
      <c r="Q234" s="40"/>
      <c r="R234" s="40">
        <v>556684</v>
      </c>
      <c r="S234" s="40"/>
      <c r="T234" s="52" t="s">
        <v>649</v>
      </c>
      <c r="U234" s="40"/>
      <c r="V234" s="40">
        <v>27329820463</v>
      </c>
      <c r="W234" s="40"/>
      <c r="X234" s="41">
        <v>35310650106</v>
      </c>
      <c r="Y234" s="51"/>
      <c r="Z234" s="42">
        <f>X234/درآمدها!$J$5</f>
        <v>2.6671932109621718E-3</v>
      </c>
    </row>
    <row r="235" spans="1:26" s="39" customFormat="1">
      <c r="A235" s="39">
        <v>226</v>
      </c>
      <c r="B235" s="39" t="s">
        <v>179</v>
      </c>
      <c r="D235" s="53">
        <v>1504426</v>
      </c>
      <c r="E235" s="49"/>
      <c r="F235" s="49">
        <v>74965700729</v>
      </c>
      <c r="G235" s="49"/>
      <c r="H235" s="54">
        <v>64634415039</v>
      </c>
      <c r="I235" s="40"/>
      <c r="J235" s="40">
        <v>0</v>
      </c>
      <c r="K235" s="40"/>
      <c r="L235" s="40">
        <v>0</v>
      </c>
      <c r="M235" s="51"/>
      <c r="N235" s="40">
        <v>14284</v>
      </c>
      <c r="O235" s="40"/>
      <c r="P235" s="40">
        <v>711773173</v>
      </c>
      <c r="Q235" s="40"/>
      <c r="R235" s="40">
        <v>1490142</v>
      </c>
      <c r="S235" s="40"/>
      <c r="T235" s="52" t="s">
        <v>650</v>
      </c>
      <c r="U235" s="40"/>
      <c r="V235" s="40">
        <v>74253927556</v>
      </c>
      <c r="W235" s="40"/>
      <c r="X235" s="41">
        <v>66864783074</v>
      </c>
      <c r="Y235" s="51"/>
      <c r="Z235" s="42">
        <f>X235/درآمدها!$J$5</f>
        <v>5.0506375536010679E-3</v>
      </c>
    </row>
    <row r="236" spans="1:26" s="39" customFormat="1">
      <c r="A236" s="39">
        <v>227</v>
      </c>
      <c r="B236" s="39" t="s">
        <v>178</v>
      </c>
      <c r="D236" s="53">
        <v>6439613</v>
      </c>
      <c r="E236" s="49"/>
      <c r="F236" s="49">
        <v>128956528799</v>
      </c>
      <c r="G236" s="49"/>
      <c r="H236" s="54">
        <v>170850625011</v>
      </c>
      <c r="I236" s="40"/>
      <c r="J236" s="40">
        <v>0</v>
      </c>
      <c r="K236" s="40"/>
      <c r="L236" s="40">
        <v>0</v>
      </c>
      <c r="M236" s="51"/>
      <c r="N236" s="40">
        <v>61150</v>
      </c>
      <c r="O236" s="40"/>
      <c r="P236" s="40">
        <v>1224559882</v>
      </c>
      <c r="Q236" s="40"/>
      <c r="R236" s="40">
        <v>6378463</v>
      </c>
      <c r="S236" s="40"/>
      <c r="T236" s="52" t="s">
        <v>651</v>
      </c>
      <c r="U236" s="40"/>
      <c r="V236" s="40">
        <v>127731968917</v>
      </c>
      <c r="W236" s="40"/>
      <c r="X236" s="41">
        <v>169481862914</v>
      </c>
      <c r="Y236" s="51"/>
      <c r="Z236" s="42">
        <f>X236/درآمدها!$J$5</f>
        <v>1.280182813934177E-2</v>
      </c>
    </row>
    <row r="237" spans="1:26" s="39" customFormat="1">
      <c r="A237" s="39">
        <v>228</v>
      </c>
      <c r="B237" s="39" t="s">
        <v>177</v>
      </c>
      <c r="D237" s="53">
        <v>12339522</v>
      </c>
      <c r="E237" s="49"/>
      <c r="F237" s="49">
        <v>105796746056</v>
      </c>
      <c r="G237" s="49"/>
      <c r="H237" s="54">
        <v>133332527048</v>
      </c>
      <c r="I237" s="40"/>
      <c r="J237" s="40">
        <v>0</v>
      </c>
      <c r="K237" s="40"/>
      <c r="L237" s="40">
        <v>0</v>
      </c>
      <c r="M237" s="51"/>
      <c r="N237" s="40">
        <v>90768</v>
      </c>
      <c r="O237" s="40"/>
      <c r="P237" s="40">
        <v>778227799</v>
      </c>
      <c r="Q237" s="40"/>
      <c r="R237" s="40">
        <v>12248754</v>
      </c>
      <c r="S237" s="40"/>
      <c r="T237" s="52" t="s">
        <v>652</v>
      </c>
      <c r="U237" s="40"/>
      <c r="V237" s="40">
        <v>105018518257</v>
      </c>
      <c r="W237" s="40"/>
      <c r="X237" s="41">
        <v>133447578096</v>
      </c>
      <c r="Y237" s="51"/>
      <c r="Z237" s="42">
        <f>X237/درآمدها!$J$5</f>
        <v>1.0079975113698503E-2</v>
      </c>
    </row>
    <row r="238" spans="1:26" s="39" customFormat="1">
      <c r="A238" s="39">
        <v>229</v>
      </c>
      <c r="B238" s="39" t="s">
        <v>383</v>
      </c>
      <c r="D238" s="53">
        <v>269148</v>
      </c>
      <c r="E238" s="49"/>
      <c r="F238" s="49">
        <v>22871938645</v>
      </c>
      <c r="G238" s="49"/>
      <c r="H238" s="54">
        <v>22880582617</v>
      </c>
      <c r="I238" s="40"/>
      <c r="J238" s="40">
        <v>0</v>
      </c>
      <c r="K238" s="40"/>
      <c r="L238" s="40">
        <v>0</v>
      </c>
      <c r="M238" s="51"/>
      <c r="N238" s="40">
        <v>2097</v>
      </c>
      <c r="O238" s="40"/>
      <c r="P238" s="40">
        <v>178201046</v>
      </c>
      <c r="Q238" s="40"/>
      <c r="R238" s="40">
        <v>267051</v>
      </c>
      <c r="S238" s="40"/>
      <c r="T238" s="52" t="s">
        <v>653</v>
      </c>
      <c r="U238" s="40"/>
      <c r="V238" s="40">
        <v>22693737599</v>
      </c>
      <c r="W238" s="40"/>
      <c r="X238" s="41">
        <v>19471641117</v>
      </c>
      <c r="Y238" s="51"/>
      <c r="Z238" s="42">
        <f>X238/درآمدها!$J$5</f>
        <v>1.4707922068172153E-3</v>
      </c>
    </row>
    <row r="239" spans="1:26" s="39" customFormat="1">
      <c r="A239" s="39">
        <v>230</v>
      </c>
      <c r="B239" s="39" t="s">
        <v>387</v>
      </c>
      <c r="D239" s="53">
        <v>1083724</v>
      </c>
      <c r="E239" s="49"/>
      <c r="F239" s="49">
        <v>32030776586</v>
      </c>
      <c r="G239" s="49"/>
      <c r="H239" s="54">
        <v>30325314962</v>
      </c>
      <c r="I239" s="40"/>
      <c r="J239" s="40">
        <v>0</v>
      </c>
      <c r="K239" s="40"/>
      <c r="L239" s="40">
        <v>0</v>
      </c>
      <c r="M239" s="51"/>
      <c r="N239" s="40">
        <v>10289</v>
      </c>
      <c r="O239" s="40"/>
      <c r="P239" s="40">
        <v>304103868</v>
      </c>
      <c r="Q239" s="40"/>
      <c r="R239" s="40">
        <v>1073435</v>
      </c>
      <c r="S239" s="40"/>
      <c r="T239" s="52" t="s">
        <v>654</v>
      </c>
      <c r="U239" s="40"/>
      <c r="V239" s="40">
        <v>31726672718</v>
      </c>
      <c r="W239" s="40"/>
      <c r="X239" s="41">
        <v>30517574568</v>
      </c>
      <c r="Y239" s="51"/>
      <c r="Z239" s="42">
        <f>X239/درآمدها!$J$5</f>
        <v>2.3051478083370245E-3</v>
      </c>
    </row>
    <row r="240" spans="1:26" s="39" customFormat="1">
      <c r="A240" s="39">
        <v>231</v>
      </c>
      <c r="B240" s="39" t="s">
        <v>373</v>
      </c>
      <c r="D240" s="53">
        <v>6161441</v>
      </c>
      <c r="E240" s="49"/>
      <c r="F240" s="49">
        <v>53749866246</v>
      </c>
      <c r="G240" s="49"/>
      <c r="H240" s="54">
        <v>56592971140</v>
      </c>
      <c r="I240" s="40"/>
      <c r="J240" s="40">
        <v>0</v>
      </c>
      <c r="K240" s="40"/>
      <c r="L240" s="40">
        <v>0</v>
      </c>
      <c r="M240" s="51"/>
      <c r="N240" s="40">
        <v>48208</v>
      </c>
      <c r="O240" s="40"/>
      <c r="P240" s="40">
        <v>420546679</v>
      </c>
      <c r="Q240" s="40"/>
      <c r="R240" s="40">
        <v>6113233</v>
      </c>
      <c r="S240" s="40"/>
      <c r="T240" s="52" t="s">
        <v>655</v>
      </c>
      <c r="U240" s="40"/>
      <c r="V240" s="40">
        <v>53329319567</v>
      </c>
      <c r="W240" s="40"/>
      <c r="X240" s="41">
        <v>54144816042</v>
      </c>
      <c r="Y240" s="51"/>
      <c r="Z240" s="42">
        <f>X240/درآمدها!$J$5</f>
        <v>4.0898336712152199E-3</v>
      </c>
    </row>
    <row r="241" spans="1:26" s="39" customFormat="1">
      <c r="A241" s="39">
        <v>232</v>
      </c>
      <c r="B241" s="39" t="s">
        <v>374</v>
      </c>
      <c r="D241" s="53">
        <v>4064231</v>
      </c>
      <c r="E241" s="49"/>
      <c r="F241" s="49">
        <v>181815288856</v>
      </c>
      <c r="G241" s="49"/>
      <c r="H241" s="54">
        <v>193195134841</v>
      </c>
      <c r="I241" s="40"/>
      <c r="J241" s="40">
        <v>0</v>
      </c>
      <c r="K241" s="40"/>
      <c r="L241" s="40">
        <v>0</v>
      </c>
      <c r="M241" s="51"/>
      <c r="N241" s="40">
        <v>23497</v>
      </c>
      <c r="O241" s="40"/>
      <c r="P241" s="40">
        <v>1051149367</v>
      </c>
      <c r="Q241" s="40"/>
      <c r="R241" s="40">
        <v>4040734</v>
      </c>
      <c r="S241" s="40"/>
      <c r="T241" s="52" t="s">
        <v>656</v>
      </c>
      <c r="U241" s="40"/>
      <c r="V241" s="40">
        <v>180764139489</v>
      </c>
      <c r="W241" s="40"/>
      <c r="X241" s="41">
        <v>193604536699</v>
      </c>
      <c r="Y241" s="51"/>
      <c r="Z241" s="42">
        <f>X241/درآمدها!$J$5</f>
        <v>1.4623936527504086E-2</v>
      </c>
    </row>
    <row r="242" spans="1:26" s="39" customFormat="1">
      <c r="A242" s="39">
        <v>233</v>
      </c>
      <c r="B242" s="39" t="s">
        <v>355</v>
      </c>
      <c r="D242" s="53">
        <v>738669</v>
      </c>
      <c r="E242" s="49"/>
      <c r="F242" s="49">
        <v>27794826978</v>
      </c>
      <c r="G242" s="49"/>
      <c r="H242" s="54">
        <v>29664666350</v>
      </c>
      <c r="I242" s="40"/>
      <c r="J242" s="40">
        <v>0</v>
      </c>
      <c r="K242" s="40"/>
      <c r="L242" s="40">
        <v>0</v>
      </c>
      <c r="M242" s="51"/>
      <c r="N242" s="40">
        <v>7012</v>
      </c>
      <c r="O242" s="40"/>
      <c r="P242" s="40">
        <v>263849338</v>
      </c>
      <c r="Q242" s="40"/>
      <c r="R242" s="40">
        <v>731657</v>
      </c>
      <c r="S242" s="40"/>
      <c r="T242" s="52" t="s">
        <v>657</v>
      </c>
      <c r="U242" s="40"/>
      <c r="V242" s="40">
        <v>27530977640</v>
      </c>
      <c r="W242" s="40"/>
      <c r="X242" s="41">
        <v>30459476484</v>
      </c>
      <c r="Y242" s="51"/>
      <c r="Z242" s="42">
        <f>X242/درآمدها!$J$5</f>
        <v>2.3007593642061595E-3</v>
      </c>
    </row>
    <row r="243" spans="1:26" s="39" customFormat="1">
      <c r="A243" s="39">
        <v>234</v>
      </c>
      <c r="B243" s="39" t="s">
        <v>333</v>
      </c>
      <c r="D243" s="53">
        <v>18721764</v>
      </c>
      <c r="E243" s="49"/>
      <c r="F243" s="49">
        <v>64178365056</v>
      </c>
      <c r="G243" s="49"/>
      <c r="H243" s="54">
        <v>62251685994</v>
      </c>
      <c r="I243" s="40"/>
      <c r="J243" s="40">
        <v>0</v>
      </c>
      <c r="K243" s="40"/>
      <c r="L243" s="40">
        <v>0</v>
      </c>
      <c r="M243" s="51"/>
      <c r="N243" s="40">
        <v>171195</v>
      </c>
      <c r="O243" s="40"/>
      <c r="P243" s="40">
        <v>586857906</v>
      </c>
      <c r="Q243" s="40"/>
      <c r="R243" s="40">
        <v>18550569</v>
      </c>
      <c r="S243" s="40"/>
      <c r="T243" s="52" t="s">
        <v>658</v>
      </c>
      <c r="U243" s="40"/>
      <c r="V243" s="40">
        <v>63591507150</v>
      </c>
      <c r="W243" s="40"/>
      <c r="X243" s="41">
        <v>51263736861</v>
      </c>
      <c r="Y243" s="51"/>
      <c r="Z243" s="42">
        <f>X243/درآمدها!$J$5</f>
        <v>3.8722110896784977E-3</v>
      </c>
    </row>
    <row r="244" spans="1:26" s="39" customFormat="1">
      <c r="A244" s="39">
        <v>235</v>
      </c>
      <c r="B244" s="39" t="s">
        <v>343</v>
      </c>
      <c r="D244" s="49">
        <v>7305222</v>
      </c>
      <c r="E244" s="49"/>
      <c r="F244" s="49">
        <v>28999841615</v>
      </c>
      <c r="G244" s="49"/>
      <c r="H244" s="54">
        <v>30390448566</v>
      </c>
      <c r="I244" s="40"/>
      <c r="J244" s="40">
        <v>0</v>
      </c>
      <c r="K244" s="40"/>
      <c r="L244" s="40">
        <v>0</v>
      </c>
      <c r="M244" s="51"/>
      <c r="N244" s="40">
        <v>56345</v>
      </c>
      <c r="O244" s="40"/>
      <c r="P244" s="40">
        <v>223675074</v>
      </c>
      <c r="Q244" s="40"/>
      <c r="R244" s="40">
        <v>7248877</v>
      </c>
      <c r="S244" s="40"/>
      <c r="T244" s="52" t="s">
        <v>659</v>
      </c>
      <c r="U244" s="40"/>
      <c r="V244" s="40">
        <v>28776166541</v>
      </c>
      <c r="W244" s="40"/>
      <c r="X244" s="41">
        <v>27035959678</v>
      </c>
      <c r="Y244" s="51"/>
      <c r="Z244" s="42">
        <f>X244/درآمدها!$J$5</f>
        <v>2.0421637066590182E-3</v>
      </c>
    </row>
    <row r="245" spans="1:26" s="39" customFormat="1">
      <c r="A245" s="39">
        <v>236</v>
      </c>
      <c r="B245" s="39" t="s">
        <v>304</v>
      </c>
      <c r="D245" s="49">
        <v>3459171</v>
      </c>
      <c r="E245" s="49"/>
      <c r="F245" s="49">
        <v>42580709591</v>
      </c>
      <c r="G245" s="49"/>
      <c r="H245" s="54">
        <v>37515005257</v>
      </c>
      <c r="I245" s="40"/>
      <c r="J245" s="40">
        <v>0</v>
      </c>
      <c r="K245" s="40"/>
      <c r="L245" s="40">
        <v>0</v>
      </c>
      <c r="M245" s="51"/>
      <c r="N245" s="40">
        <v>26678</v>
      </c>
      <c r="O245" s="40"/>
      <c r="P245" s="40">
        <v>328393182</v>
      </c>
      <c r="Q245" s="40"/>
      <c r="R245" s="40">
        <v>3432493</v>
      </c>
      <c r="S245" s="40"/>
      <c r="T245" s="52" t="s">
        <v>660</v>
      </c>
      <c r="U245" s="40"/>
      <c r="V245" s="40">
        <v>42252316409</v>
      </c>
      <c r="W245" s="40"/>
      <c r="X245" s="41">
        <v>37020955886</v>
      </c>
      <c r="Y245" s="51"/>
      <c r="Z245" s="42">
        <f>X245/درآمدها!$J$5</f>
        <v>2.7963813157235234E-3</v>
      </c>
    </row>
    <row r="246" spans="1:26" s="39" customFormat="1">
      <c r="A246" s="39">
        <v>237</v>
      </c>
      <c r="B246" s="39" t="s">
        <v>280</v>
      </c>
      <c r="D246" s="49">
        <v>455838</v>
      </c>
      <c r="E246" s="49"/>
      <c r="F246" s="49">
        <v>15916887223</v>
      </c>
      <c r="G246" s="49"/>
      <c r="H246" s="54">
        <v>20553784655</v>
      </c>
      <c r="I246" s="40"/>
      <c r="J246" s="40">
        <v>0</v>
      </c>
      <c r="K246" s="40"/>
      <c r="L246" s="40">
        <v>0</v>
      </c>
      <c r="M246" s="51"/>
      <c r="N246" s="40">
        <v>4042</v>
      </c>
      <c r="O246" s="40"/>
      <c r="P246" s="40">
        <v>141137988</v>
      </c>
      <c r="Q246" s="40"/>
      <c r="R246" s="40">
        <v>451796</v>
      </c>
      <c r="S246" s="40"/>
      <c r="T246" s="52" t="s">
        <v>661</v>
      </c>
      <c r="U246" s="40"/>
      <c r="V246" s="40">
        <v>15775749235</v>
      </c>
      <c r="W246" s="40"/>
      <c r="X246" s="41">
        <v>21099085095</v>
      </c>
      <c r="Y246" s="51"/>
      <c r="Z246" s="42">
        <f>X246/درآمدها!$J$5</f>
        <v>1.593721337725663E-3</v>
      </c>
    </row>
    <row r="247" spans="1:26" s="39" customFormat="1">
      <c r="A247" s="39">
        <v>238</v>
      </c>
      <c r="B247" s="39" t="s">
        <v>267</v>
      </c>
      <c r="D247" s="49">
        <v>11339884</v>
      </c>
      <c r="E247" s="49"/>
      <c r="F247" s="49">
        <v>79417093818</v>
      </c>
      <c r="G247" s="49"/>
      <c r="H247" s="54">
        <v>64703643105</v>
      </c>
      <c r="I247" s="40"/>
      <c r="J247" s="40">
        <v>0</v>
      </c>
      <c r="K247" s="40"/>
      <c r="L247" s="40">
        <v>0</v>
      </c>
      <c r="M247" s="51"/>
      <c r="N247" s="40">
        <v>65561</v>
      </c>
      <c r="O247" s="40"/>
      <c r="P247" s="40">
        <v>459146151</v>
      </c>
      <c r="Q247" s="40"/>
      <c r="R247" s="40">
        <v>11274323</v>
      </c>
      <c r="S247" s="40"/>
      <c r="T247" s="52" t="s">
        <v>662</v>
      </c>
      <c r="U247" s="40"/>
      <c r="V247" s="40">
        <v>78957947667</v>
      </c>
      <c r="W247" s="40"/>
      <c r="X247" s="41">
        <v>58165579641</v>
      </c>
      <c r="Y247" s="51"/>
      <c r="Z247" s="42">
        <f>X247/درآمدها!$J$5</f>
        <v>4.393542420330388E-3</v>
      </c>
    </row>
    <row r="248" spans="1:26" s="39" customFormat="1">
      <c r="A248" s="39">
        <v>239</v>
      </c>
      <c r="B248" s="39" t="s">
        <v>214</v>
      </c>
      <c r="D248" s="49">
        <v>3279579</v>
      </c>
      <c r="E248" s="49"/>
      <c r="F248" s="49">
        <v>18751471403</v>
      </c>
      <c r="G248" s="49"/>
      <c r="H248" s="54">
        <v>20082003512</v>
      </c>
      <c r="I248" s="40"/>
      <c r="J248" s="40">
        <v>1772694</v>
      </c>
      <c r="K248" s="40"/>
      <c r="L248" s="40">
        <v>0</v>
      </c>
      <c r="M248" s="51"/>
      <c r="N248" s="40">
        <v>18961</v>
      </c>
      <c r="O248" s="40"/>
      <c r="P248" s="40">
        <v>108412284</v>
      </c>
      <c r="Q248" s="40"/>
      <c r="R248" s="40">
        <v>5033312</v>
      </c>
      <c r="S248" s="40"/>
      <c r="T248" s="52" t="s">
        <v>636</v>
      </c>
      <c r="U248" s="40"/>
      <c r="V248" s="40">
        <v>18643059119</v>
      </c>
      <c r="W248" s="40"/>
      <c r="X248" s="41">
        <v>18410113081</v>
      </c>
      <c r="Y248" s="51"/>
      <c r="Z248" s="42">
        <f>X248/درآمدها!$J$5</f>
        <v>1.3906095887581921E-3</v>
      </c>
    </row>
    <row r="249" spans="1:26" s="39" customFormat="1">
      <c r="A249" s="39">
        <v>240</v>
      </c>
      <c r="B249" s="39" t="s">
        <v>213</v>
      </c>
      <c r="D249" s="49">
        <v>6859576</v>
      </c>
      <c r="E249" s="49"/>
      <c r="F249" s="49">
        <v>43861870206</v>
      </c>
      <c r="G249" s="49"/>
      <c r="H249" s="54">
        <v>52709026574</v>
      </c>
      <c r="I249" s="40"/>
      <c r="J249" s="40">
        <v>0</v>
      </c>
      <c r="K249" s="40"/>
      <c r="L249" s="40">
        <v>0</v>
      </c>
      <c r="M249" s="51"/>
      <c r="N249" s="40">
        <v>53162</v>
      </c>
      <c r="O249" s="40"/>
      <c r="P249" s="40">
        <v>339931323</v>
      </c>
      <c r="Q249" s="40"/>
      <c r="R249" s="40">
        <v>6806414</v>
      </c>
      <c r="S249" s="40"/>
      <c r="T249" s="52" t="s">
        <v>663</v>
      </c>
      <c r="U249" s="40"/>
      <c r="V249" s="40">
        <v>43521938883</v>
      </c>
      <c r="W249" s="40"/>
      <c r="X249" s="41">
        <v>48240979920</v>
      </c>
      <c r="Y249" s="51"/>
      <c r="Z249" s="42">
        <f>X249/درآمدها!$J$5</f>
        <v>3.6438868654792376E-3</v>
      </c>
    </row>
    <row r="250" spans="1:26" s="39" customFormat="1">
      <c r="A250" s="39">
        <v>241</v>
      </c>
      <c r="B250" s="39" t="s">
        <v>212</v>
      </c>
      <c r="D250" s="49">
        <v>39905439</v>
      </c>
      <c r="E250" s="49"/>
      <c r="F250" s="49">
        <v>82659466928</v>
      </c>
      <c r="G250" s="49"/>
      <c r="H250" s="54">
        <v>94647851911</v>
      </c>
      <c r="I250" s="40"/>
      <c r="J250" s="40">
        <v>0</v>
      </c>
      <c r="K250" s="40"/>
      <c r="L250" s="40">
        <v>0</v>
      </c>
      <c r="M250" s="51"/>
      <c r="N250" s="40">
        <v>230714</v>
      </c>
      <c r="O250" s="40"/>
      <c r="P250" s="40">
        <v>477897167</v>
      </c>
      <c r="Q250" s="40"/>
      <c r="R250" s="40">
        <v>39674725</v>
      </c>
      <c r="S250" s="40"/>
      <c r="T250" s="52" t="s">
        <v>664</v>
      </c>
      <c r="U250" s="40"/>
      <c r="V250" s="40">
        <v>82181569761</v>
      </c>
      <c r="W250" s="40"/>
      <c r="X250" s="41">
        <v>88224283287</v>
      </c>
      <c r="Y250" s="51"/>
      <c r="Z250" s="42">
        <f>X250/درآمدها!$J$5</f>
        <v>6.6640293712719161E-3</v>
      </c>
    </row>
    <row r="251" spans="1:26" s="39" customFormat="1">
      <c r="A251" s="39">
        <v>242</v>
      </c>
      <c r="B251" s="39" t="s">
        <v>210</v>
      </c>
      <c r="D251" s="49">
        <v>13625382</v>
      </c>
      <c r="E251" s="49"/>
      <c r="F251" s="49">
        <v>99620001786</v>
      </c>
      <c r="G251" s="49"/>
      <c r="H251" s="54">
        <v>121898798796</v>
      </c>
      <c r="I251" s="40"/>
      <c r="J251" s="40">
        <v>0</v>
      </c>
      <c r="K251" s="40"/>
      <c r="L251" s="40">
        <v>0</v>
      </c>
      <c r="M251" s="51"/>
      <c r="N251" s="40">
        <v>129387</v>
      </c>
      <c r="O251" s="40"/>
      <c r="P251" s="40">
        <v>945994260</v>
      </c>
      <c r="Q251" s="40"/>
      <c r="R251" s="40">
        <v>13495995</v>
      </c>
      <c r="S251" s="40"/>
      <c r="T251" s="52" t="s">
        <v>665</v>
      </c>
      <c r="U251" s="40"/>
      <c r="V251" s="40">
        <v>98674007526</v>
      </c>
      <c r="W251" s="40"/>
      <c r="X251" s="41">
        <v>109337904716</v>
      </c>
      <c r="Y251" s="51"/>
      <c r="Z251" s="42">
        <f>X251/درآمدها!$J$5</f>
        <v>8.2588487123263395E-3</v>
      </c>
    </row>
    <row r="252" spans="1:26" s="39" customFormat="1">
      <c r="A252" s="39">
        <v>243</v>
      </c>
      <c r="B252" s="39" t="s">
        <v>209</v>
      </c>
      <c r="D252" s="49">
        <v>3902766</v>
      </c>
      <c r="E252" s="49"/>
      <c r="F252" s="49">
        <v>46608902587</v>
      </c>
      <c r="G252" s="49"/>
      <c r="H252" s="54">
        <v>39726536117</v>
      </c>
      <c r="I252" s="40"/>
      <c r="J252" s="40">
        <v>0</v>
      </c>
      <c r="K252" s="40"/>
      <c r="L252" s="40">
        <v>0</v>
      </c>
      <c r="M252" s="51"/>
      <c r="N252" s="40">
        <v>37060</v>
      </c>
      <c r="O252" s="40"/>
      <c r="P252" s="40">
        <v>442590185</v>
      </c>
      <c r="Q252" s="40"/>
      <c r="R252" s="40">
        <v>3865706</v>
      </c>
      <c r="S252" s="40"/>
      <c r="T252" s="52" t="s">
        <v>666</v>
      </c>
      <c r="U252" s="40"/>
      <c r="V252" s="40">
        <v>46166312402</v>
      </c>
      <c r="W252" s="40"/>
      <c r="X252" s="41">
        <v>37274238981</v>
      </c>
      <c r="Y252" s="51"/>
      <c r="Z252" s="42">
        <f>X252/درآمدها!$J$5</f>
        <v>2.8155130776539188E-3</v>
      </c>
    </row>
    <row r="253" spans="1:26" s="39" customFormat="1">
      <c r="A253" s="39">
        <v>244</v>
      </c>
      <c r="B253" s="39" t="s">
        <v>208</v>
      </c>
      <c r="D253" s="49">
        <v>932824</v>
      </c>
      <c r="E253" s="49"/>
      <c r="F253" s="49">
        <v>47044928359</v>
      </c>
      <c r="G253" s="49"/>
      <c r="H253" s="54">
        <v>43146045133</v>
      </c>
      <c r="I253" s="40"/>
      <c r="J253" s="40">
        <v>0</v>
      </c>
      <c r="K253" s="40"/>
      <c r="L253" s="40">
        <v>0</v>
      </c>
      <c r="M253" s="51"/>
      <c r="N253" s="40">
        <v>5392</v>
      </c>
      <c r="O253" s="40"/>
      <c r="P253" s="40">
        <v>271933670</v>
      </c>
      <c r="Q253" s="40"/>
      <c r="R253" s="40">
        <v>927432</v>
      </c>
      <c r="S253" s="40"/>
      <c r="T253" s="52" t="s">
        <v>667</v>
      </c>
      <c r="U253" s="40"/>
      <c r="V253" s="40">
        <v>46772994689</v>
      </c>
      <c r="W253" s="40"/>
      <c r="X253" s="41">
        <v>41735036805</v>
      </c>
      <c r="Y253" s="51"/>
      <c r="Z253" s="42">
        <f>X253/درآمدها!$J$5</f>
        <v>3.152459852520178E-3</v>
      </c>
    </row>
    <row r="254" spans="1:26" s="39" customFormat="1">
      <c r="A254" s="39">
        <v>245</v>
      </c>
      <c r="B254" s="39" t="s">
        <v>207</v>
      </c>
      <c r="D254" s="49">
        <v>9146186</v>
      </c>
      <c r="E254" s="49"/>
      <c r="F254" s="49">
        <v>48257095118</v>
      </c>
      <c r="G254" s="49"/>
      <c r="H254" s="54">
        <v>47631763088</v>
      </c>
      <c r="I254" s="40"/>
      <c r="J254" s="40">
        <v>0</v>
      </c>
      <c r="K254" s="40"/>
      <c r="L254" s="40">
        <v>0</v>
      </c>
      <c r="M254" s="51"/>
      <c r="N254" s="40">
        <v>70204</v>
      </c>
      <c r="O254" s="40"/>
      <c r="P254" s="40">
        <v>370410258</v>
      </c>
      <c r="Q254" s="40"/>
      <c r="R254" s="40">
        <v>9075982</v>
      </c>
      <c r="S254" s="40"/>
      <c r="T254" s="52" t="s">
        <v>668</v>
      </c>
      <c r="U254" s="40"/>
      <c r="V254" s="40">
        <v>47886684860</v>
      </c>
      <c r="W254" s="40"/>
      <c r="X254" s="41">
        <v>43756602553</v>
      </c>
      <c r="Y254" s="51"/>
      <c r="Z254" s="42">
        <f>X254/درآمدها!$J$5</f>
        <v>3.3051590076587311E-3</v>
      </c>
    </row>
    <row r="255" spans="1:26" s="39" customFormat="1">
      <c r="A255" s="39">
        <v>246</v>
      </c>
      <c r="B255" s="39" t="s">
        <v>206</v>
      </c>
      <c r="D255" s="49">
        <v>14772211</v>
      </c>
      <c r="E255" s="49"/>
      <c r="F255" s="49">
        <v>95741835436</v>
      </c>
      <c r="G255" s="49"/>
      <c r="H255" s="54">
        <v>113950294838</v>
      </c>
      <c r="I255" s="40"/>
      <c r="J255" s="40">
        <v>0</v>
      </c>
      <c r="K255" s="40"/>
      <c r="L255" s="40">
        <v>0</v>
      </c>
      <c r="M255" s="51"/>
      <c r="N255" s="40">
        <v>777041</v>
      </c>
      <c r="O255" s="40"/>
      <c r="P255" s="40">
        <v>5036167676</v>
      </c>
      <c r="Q255" s="40"/>
      <c r="R255" s="40">
        <v>13995170</v>
      </c>
      <c r="S255" s="40"/>
      <c r="T255" s="52" t="s">
        <v>669</v>
      </c>
      <c r="U255" s="40"/>
      <c r="V255" s="40">
        <v>90705667760</v>
      </c>
      <c r="W255" s="40"/>
      <c r="X255" s="41">
        <v>102669812693</v>
      </c>
      <c r="Y255" s="51"/>
      <c r="Z255" s="42">
        <f>X255/درآمدها!$J$5</f>
        <v>7.7551737666533742E-3</v>
      </c>
    </row>
    <row r="256" spans="1:26" s="39" customFormat="1">
      <c r="A256" s="39">
        <v>247</v>
      </c>
      <c r="B256" s="39" t="s">
        <v>205</v>
      </c>
      <c r="D256" s="49">
        <v>10902246</v>
      </c>
      <c r="E256" s="49"/>
      <c r="F256" s="49">
        <v>37531700389</v>
      </c>
      <c r="G256" s="49"/>
      <c r="H256" s="54">
        <v>44476597823</v>
      </c>
      <c r="I256" s="40"/>
      <c r="J256" s="40">
        <v>0</v>
      </c>
      <c r="K256" s="40"/>
      <c r="L256" s="40">
        <v>0</v>
      </c>
      <c r="M256" s="51"/>
      <c r="N256" s="40">
        <v>103527</v>
      </c>
      <c r="O256" s="40"/>
      <c r="P256" s="40">
        <v>356398521</v>
      </c>
      <c r="Q256" s="40"/>
      <c r="R256" s="40">
        <v>10798719</v>
      </c>
      <c r="S256" s="40"/>
      <c r="T256" s="52" t="s">
        <v>670</v>
      </c>
      <c r="U256" s="40"/>
      <c r="V256" s="40">
        <v>37175301868</v>
      </c>
      <c r="W256" s="40"/>
      <c r="X256" s="41">
        <v>42293798494</v>
      </c>
      <c r="Y256" s="51"/>
      <c r="Z256" s="42">
        <f>X256/درآمدها!$J$5</f>
        <v>3.1946659682097135E-3</v>
      </c>
    </row>
    <row r="257" spans="1:26" s="39" customFormat="1">
      <c r="A257" s="39">
        <v>248</v>
      </c>
      <c r="B257" s="39" t="s">
        <v>204</v>
      </c>
      <c r="D257" s="49">
        <v>26774998</v>
      </c>
      <c r="E257" s="49"/>
      <c r="F257" s="49">
        <v>64089800372</v>
      </c>
      <c r="G257" s="49"/>
      <c r="H257" s="54">
        <v>52432902924</v>
      </c>
      <c r="I257" s="40"/>
      <c r="J257" s="40">
        <v>0</v>
      </c>
      <c r="K257" s="40"/>
      <c r="L257" s="40">
        <v>0</v>
      </c>
      <c r="M257" s="51"/>
      <c r="N257" s="40">
        <v>254256</v>
      </c>
      <c r="O257" s="40"/>
      <c r="P257" s="40">
        <v>608598226</v>
      </c>
      <c r="Q257" s="40"/>
      <c r="R257" s="40">
        <v>26520742</v>
      </c>
      <c r="S257" s="40"/>
      <c r="T257" s="52" t="s">
        <v>671</v>
      </c>
      <c r="U257" s="40"/>
      <c r="V257" s="40">
        <v>63481202146</v>
      </c>
      <c r="W257" s="40"/>
      <c r="X257" s="41">
        <v>50643214630</v>
      </c>
      <c r="Y257" s="51"/>
      <c r="Z257" s="42">
        <f>X257/درآمدها!$J$5</f>
        <v>3.8253398857554335E-3</v>
      </c>
    </row>
    <row r="258" spans="1:26" s="39" customFormat="1">
      <c r="A258" s="39">
        <v>249</v>
      </c>
      <c r="B258" s="39" t="s">
        <v>203</v>
      </c>
      <c r="D258" s="49">
        <v>7676846</v>
      </c>
      <c r="E258" s="49"/>
      <c r="F258" s="49">
        <v>158052439243</v>
      </c>
      <c r="G258" s="49"/>
      <c r="H258" s="54">
        <v>141634492308</v>
      </c>
      <c r="I258" s="40"/>
      <c r="J258" s="40">
        <v>0</v>
      </c>
      <c r="K258" s="40"/>
      <c r="L258" s="40">
        <v>0</v>
      </c>
      <c r="M258" s="51"/>
      <c r="N258" s="40">
        <v>44384</v>
      </c>
      <c r="O258" s="40"/>
      <c r="P258" s="40">
        <v>913786660</v>
      </c>
      <c r="Q258" s="40"/>
      <c r="R258" s="40">
        <v>7632462</v>
      </c>
      <c r="S258" s="40"/>
      <c r="T258" s="52" t="s">
        <v>672</v>
      </c>
      <c r="U258" s="40"/>
      <c r="V258" s="40">
        <v>157138652583</v>
      </c>
      <c r="W258" s="40"/>
      <c r="X258" s="41">
        <v>144533280616</v>
      </c>
      <c r="Y258" s="51"/>
      <c r="Z258" s="42">
        <f>X258/درآمدها!$J$5</f>
        <v>1.0917334675511444E-2</v>
      </c>
    </row>
    <row r="259" spans="1:26" s="39" customFormat="1">
      <c r="A259" s="39">
        <v>250</v>
      </c>
      <c r="B259" s="39" t="s">
        <v>202</v>
      </c>
      <c r="D259" s="49">
        <v>9382797</v>
      </c>
      <c r="E259" s="49"/>
      <c r="F259" s="49">
        <v>77836254397</v>
      </c>
      <c r="G259" s="49"/>
      <c r="H259" s="54">
        <v>85155230240</v>
      </c>
      <c r="I259" s="40"/>
      <c r="J259" s="40">
        <v>0</v>
      </c>
      <c r="K259" s="40"/>
      <c r="L259" s="40">
        <v>0</v>
      </c>
      <c r="M259" s="51"/>
      <c r="N259" s="40">
        <v>0</v>
      </c>
      <c r="O259" s="40"/>
      <c r="P259" s="40">
        <v>0</v>
      </c>
      <c r="Q259" s="40"/>
      <c r="R259" s="40">
        <v>9382797</v>
      </c>
      <c r="S259" s="40"/>
      <c r="T259" s="52" t="s">
        <v>673</v>
      </c>
      <c r="U259" s="40"/>
      <c r="V259" s="40">
        <v>77836254397</v>
      </c>
      <c r="W259" s="40"/>
      <c r="X259" s="41">
        <v>85155230240</v>
      </c>
      <c r="Y259" s="51"/>
      <c r="Z259" s="42">
        <f>X259/درآمدها!$J$5</f>
        <v>6.4322081664380162E-3</v>
      </c>
    </row>
    <row r="260" spans="1:26" s="39" customFormat="1">
      <c r="A260" s="39">
        <v>251</v>
      </c>
      <c r="B260" s="39" t="s">
        <v>201</v>
      </c>
      <c r="D260" s="49">
        <v>28822635</v>
      </c>
      <c r="E260" s="49"/>
      <c r="F260" s="49">
        <v>101285089734</v>
      </c>
      <c r="G260" s="49"/>
      <c r="H260" s="54">
        <v>107585031913</v>
      </c>
      <c r="I260" s="40"/>
      <c r="J260" s="40">
        <v>9160562</v>
      </c>
      <c r="K260" s="40"/>
      <c r="L260" s="40">
        <v>0</v>
      </c>
      <c r="M260" s="51"/>
      <c r="N260" s="40">
        <v>9434262</v>
      </c>
      <c r="O260" s="40"/>
      <c r="P260" s="40">
        <v>961804119</v>
      </c>
      <c r="Q260" s="40"/>
      <c r="R260" s="40">
        <v>28548935</v>
      </c>
      <c r="S260" s="40"/>
      <c r="T260" s="52" t="s">
        <v>674</v>
      </c>
      <c r="U260" s="40"/>
      <c r="V260" s="40">
        <v>100323285615</v>
      </c>
      <c r="W260" s="40"/>
      <c r="X260" s="41">
        <v>103583601258</v>
      </c>
      <c r="Y260" s="51"/>
      <c r="Z260" s="42">
        <f>X260/درآمدها!$J$5</f>
        <v>7.8241968701506601E-3</v>
      </c>
    </row>
    <row r="261" spans="1:26" s="39" customFormat="1">
      <c r="A261" s="39">
        <v>252</v>
      </c>
      <c r="B261" s="39" t="s">
        <v>283</v>
      </c>
      <c r="D261" s="49">
        <v>1332</v>
      </c>
      <c r="E261" s="49"/>
      <c r="F261" s="49">
        <v>23825765</v>
      </c>
      <c r="G261" s="49"/>
      <c r="H261" s="54">
        <v>24627790</v>
      </c>
      <c r="I261" s="40"/>
      <c r="J261" s="40">
        <v>0</v>
      </c>
      <c r="K261" s="40"/>
      <c r="L261" s="40">
        <v>0</v>
      </c>
      <c r="M261" s="51"/>
      <c r="N261" s="40">
        <v>1332</v>
      </c>
      <c r="O261" s="40"/>
      <c r="P261" s="40">
        <v>23825765</v>
      </c>
      <c r="Q261" s="40"/>
      <c r="R261" s="40">
        <v>0</v>
      </c>
      <c r="S261" s="40"/>
      <c r="T261" s="52">
        <v>0</v>
      </c>
      <c r="U261" s="40"/>
      <c r="V261" s="40">
        <v>0</v>
      </c>
      <c r="W261" s="40"/>
      <c r="X261" s="41">
        <v>0</v>
      </c>
      <c r="Y261" s="51"/>
      <c r="Z261" s="42">
        <f>X261/درآمدها!$J$5</f>
        <v>0</v>
      </c>
    </row>
    <row r="262" spans="1:26" s="39" customFormat="1">
      <c r="A262" s="39">
        <v>253</v>
      </c>
      <c r="B262" s="39" t="s">
        <v>389</v>
      </c>
      <c r="D262" s="49">
        <v>1013015</v>
      </c>
      <c r="E262" s="49"/>
      <c r="F262" s="49">
        <v>6345549398</v>
      </c>
      <c r="G262" s="49"/>
      <c r="H262" s="54">
        <v>7304687768</v>
      </c>
      <c r="I262" s="40"/>
      <c r="J262" s="40">
        <v>0</v>
      </c>
      <c r="K262" s="40"/>
      <c r="L262" s="40">
        <v>0</v>
      </c>
      <c r="M262" s="51"/>
      <c r="N262" s="40">
        <v>0</v>
      </c>
      <c r="O262" s="40"/>
      <c r="P262" s="40">
        <v>0</v>
      </c>
      <c r="Q262" s="40"/>
      <c r="R262" s="40">
        <v>1013015</v>
      </c>
      <c r="S262" s="40"/>
      <c r="T262" s="52" t="s">
        <v>675</v>
      </c>
      <c r="U262" s="40"/>
      <c r="V262" s="40">
        <v>6345549398</v>
      </c>
      <c r="W262" s="40"/>
      <c r="X262" s="41">
        <v>9969176855</v>
      </c>
      <c r="Y262" s="51"/>
      <c r="Z262" s="42">
        <f>X262/درآمدها!$J$5</f>
        <v>7.5302269277730113E-4</v>
      </c>
    </row>
    <row r="263" spans="1:26" s="39" customFormat="1">
      <c r="A263" s="39">
        <v>254</v>
      </c>
      <c r="B263" s="39" t="s">
        <v>305</v>
      </c>
      <c r="D263" s="49">
        <v>2244865</v>
      </c>
      <c r="E263" s="49"/>
      <c r="F263" s="49">
        <v>3248666312</v>
      </c>
      <c r="G263" s="49"/>
      <c r="H263" s="54">
        <v>3851582903</v>
      </c>
      <c r="I263" s="40"/>
      <c r="J263" s="40">
        <v>0</v>
      </c>
      <c r="K263" s="40"/>
      <c r="L263" s="40">
        <v>0</v>
      </c>
      <c r="M263" s="51"/>
      <c r="N263" s="40">
        <v>2244865</v>
      </c>
      <c r="O263" s="40"/>
      <c r="P263" s="40">
        <v>3248666312</v>
      </c>
      <c r="Q263" s="40"/>
      <c r="R263" s="40">
        <v>0</v>
      </c>
      <c r="S263" s="40"/>
      <c r="T263" s="52">
        <v>0</v>
      </c>
      <c r="U263" s="40"/>
      <c r="V263" s="40">
        <v>0</v>
      </c>
      <c r="W263" s="40"/>
      <c r="X263" s="41">
        <v>0</v>
      </c>
      <c r="Y263" s="51"/>
      <c r="Z263" s="42">
        <f>X263/درآمدها!$J$5</f>
        <v>0</v>
      </c>
    </row>
    <row r="264" spans="1:26" s="39" customFormat="1">
      <c r="A264" s="39">
        <v>255</v>
      </c>
      <c r="B264" s="39" t="s">
        <v>375</v>
      </c>
      <c r="D264" s="49">
        <v>1849657</v>
      </c>
      <c r="E264" s="49"/>
      <c r="F264" s="49">
        <v>5338171821</v>
      </c>
      <c r="G264" s="49"/>
      <c r="H264" s="54">
        <v>4311637867</v>
      </c>
      <c r="I264" s="40"/>
      <c r="J264" s="40">
        <v>0</v>
      </c>
      <c r="K264" s="40"/>
      <c r="L264" s="40">
        <v>0</v>
      </c>
      <c r="M264" s="51"/>
      <c r="N264" s="40">
        <v>6910</v>
      </c>
      <c r="O264" s="40"/>
      <c r="P264" s="40">
        <v>19942491</v>
      </c>
      <c r="Q264" s="40"/>
      <c r="R264" s="40">
        <v>1842747</v>
      </c>
      <c r="S264" s="40"/>
      <c r="T264" s="52" t="s">
        <v>676</v>
      </c>
      <c r="U264" s="40"/>
      <c r="V264" s="40">
        <v>5318229330</v>
      </c>
      <c r="W264" s="40"/>
      <c r="X264" s="41">
        <v>2998628210</v>
      </c>
      <c r="Y264" s="51"/>
      <c r="Z264" s="42">
        <f>X264/درآمدها!$J$5</f>
        <v>2.2650165827880464E-4</v>
      </c>
    </row>
    <row r="265" spans="1:26" s="39" customFormat="1">
      <c r="A265" s="39">
        <v>256</v>
      </c>
      <c r="B265" s="39" t="s">
        <v>433</v>
      </c>
      <c r="D265" s="49">
        <v>0</v>
      </c>
      <c r="E265" s="49"/>
      <c r="F265" s="49">
        <v>0</v>
      </c>
      <c r="G265" s="49"/>
      <c r="H265" s="54">
        <v>0</v>
      </c>
      <c r="I265" s="40"/>
      <c r="J265" s="40">
        <v>748455</v>
      </c>
      <c r="K265" s="40"/>
      <c r="L265" s="40">
        <v>1603788776</v>
      </c>
      <c r="M265" s="51"/>
      <c r="N265" s="40">
        <v>748455</v>
      </c>
      <c r="O265" s="40"/>
      <c r="P265" s="40">
        <v>1603788776</v>
      </c>
      <c r="Q265" s="40"/>
      <c r="R265" s="40">
        <v>0</v>
      </c>
      <c r="S265" s="40"/>
      <c r="T265" s="52">
        <v>0</v>
      </c>
      <c r="U265" s="40"/>
      <c r="V265" s="40">
        <v>0</v>
      </c>
      <c r="W265" s="40"/>
      <c r="X265" s="41">
        <v>0</v>
      </c>
      <c r="Y265" s="51"/>
      <c r="Z265" s="42">
        <f>X265/درآمدها!$J$5</f>
        <v>0</v>
      </c>
    </row>
    <row r="266" spans="1:26" s="39" customFormat="1">
      <c r="B266" s="39" t="s">
        <v>434</v>
      </c>
      <c r="D266" s="49">
        <v>0</v>
      </c>
      <c r="E266" s="49"/>
      <c r="F266" s="49">
        <v>0</v>
      </c>
      <c r="G266" s="49"/>
      <c r="H266" s="54">
        <v>0</v>
      </c>
      <c r="I266" s="40"/>
      <c r="J266" s="40">
        <v>2658265</v>
      </c>
      <c r="K266" s="40"/>
      <c r="L266" s="40">
        <v>0</v>
      </c>
      <c r="M266" s="51"/>
      <c r="N266" s="40">
        <v>9931</v>
      </c>
      <c r="O266" s="40"/>
      <c r="P266" s="40">
        <v>109883746006</v>
      </c>
      <c r="Q266" s="40"/>
      <c r="R266" s="40">
        <v>2648334</v>
      </c>
      <c r="S266" s="40"/>
      <c r="T266" s="52" t="s">
        <v>677</v>
      </c>
      <c r="U266" s="40"/>
      <c r="V266" s="40">
        <v>2999636002</v>
      </c>
      <c r="W266" s="40"/>
      <c r="X266" s="41">
        <v>3869887330</v>
      </c>
      <c r="Y266" s="51"/>
      <c r="Z266" s="42">
        <f>X266/درآمدها!$J$5</f>
        <v>2.9231229622732579E-4</v>
      </c>
    </row>
    <row r="267" spans="1:26" s="39" customFormat="1" ht="30" thickBot="1">
      <c r="B267" s="39" t="s">
        <v>386</v>
      </c>
      <c r="D267" s="49">
        <v>11803968</v>
      </c>
      <c r="E267" s="49"/>
      <c r="F267" s="49">
        <v>120467652678</v>
      </c>
      <c r="G267" s="49"/>
      <c r="H267" s="54">
        <v>92109814968</v>
      </c>
      <c r="I267" s="40"/>
      <c r="J267" s="40">
        <v>7656545</v>
      </c>
      <c r="K267" s="40"/>
      <c r="L267" s="40">
        <v>51483474947</v>
      </c>
      <c r="M267" s="51"/>
      <c r="N267" s="40">
        <v>0</v>
      </c>
      <c r="O267" s="40"/>
      <c r="P267" s="40">
        <v>0</v>
      </c>
      <c r="Q267" s="40"/>
      <c r="R267" s="40">
        <v>19460513</v>
      </c>
      <c r="S267" s="40"/>
      <c r="T267" s="52" t="s">
        <v>529</v>
      </c>
      <c r="U267" s="40"/>
      <c r="V267" s="40">
        <v>171951127625</v>
      </c>
      <c r="W267" s="40"/>
      <c r="X267" s="41">
        <v>131931010508</v>
      </c>
      <c r="Y267" s="51"/>
      <c r="Z267" s="42">
        <f>X267/درآمدها!$J$5</f>
        <v>9.9654210411301378E-3</v>
      </c>
    </row>
    <row r="268" spans="1:26" s="39" customFormat="1" ht="30" thickBot="1">
      <c r="B268" s="244" t="s">
        <v>2</v>
      </c>
      <c r="D268" s="40"/>
      <c r="E268" s="40"/>
      <c r="F268" s="65">
        <f>SUM(F10:F267)</f>
        <v>12895772332673</v>
      </c>
      <c r="G268" s="40"/>
      <c r="H268" s="65">
        <f>SUM(H10:H267)</f>
        <v>13586007414344</v>
      </c>
      <c r="I268" s="40"/>
      <c r="J268" s="41"/>
      <c r="K268" s="41"/>
      <c r="L268" s="65">
        <f>SUM(L10:L267)</f>
        <v>499234220936</v>
      </c>
      <c r="M268" s="51"/>
      <c r="N268" s="41"/>
      <c r="O268" s="41"/>
      <c r="P268" s="65">
        <f>SUM(P10:P267)</f>
        <v>979948096048</v>
      </c>
      <c r="Q268" s="40"/>
      <c r="R268" s="41"/>
      <c r="S268" s="40"/>
      <c r="T268" s="52"/>
      <c r="U268" s="40"/>
      <c r="V268" s="65">
        <f>SUM(V10:V267)</f>
        <v>12527875959541</v>
      </c>
      <c r="W268" s="40"/>
      <c r="X268" s="65">
        <f>SUM(X10:X267)</f>
        <v>12755921786100</v>
      </c>
      <c r="Y268" s="51"/>
      <c r="Z268" s="248">
        <f>SUM(Z10:Z267)</f>
        <v>0.96351972805137487</v>
      </c>
    </row>
    <row r="269" spans="1:26" s="39" customFormat="1" ht="30" thickTop="1">
      <c r="B269" s="244"/>
      <c r="D269" s="40"/>
      <c r="E269" s="40"/>
      <c r="F269" s="56"/>
      <c r="G269" s="40"/>
      <c r="H269" s="48"/>
      <c r="I269" s="40"/>
      <c r="J269" s="41"/>
      <c r="K269" s="41"/>
      <c r="L269" s="48"/>
      <c r="M269" s="51"/>
      <c r="N269" s="41"/>
      <c r="O269" s="41"/>
      <c r="P269" s="48"/>
      <c r="Q269" s="40"/>
      <c r="R269" s="40"/>
      <c r="S269" s="40"/>
      <c r="T269" s="52"/>
      <c r="U269" s="40"/>
      <c r="V269" s="48"/>
      <c r="W269" s="40"/>
      <c r="X269" s="48"/>
      <c r="Y269" s="51"/>
      <c r="Z269" s="66"/>
    </row>
    <row r="270" spans="1:26" s="39" customFormat="1">
      <c r="D270" s="40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0"/>
      <c r="Z270" s="42"/>
    </row>
    <row r="271" spans="1:26" s="39" customFormat="1">
      <c r="D271" s="40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0"/>
      <c r="Z271" s="42"/>
    </row>
    <row r="272" spans="1:26" s="39" customFormat="1">
      <c r="D272" s="40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0"/>
      <c r="Z272" s="42"/>
    </row>
    <row r="273" spans="4:26" s="39" customFormat="1">
      <c r="D273" s="40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0"/>
      <c r="Z273" s="42"/>
    </row>
    <row r="274" spans="4:26" s="39" customFormat="1">
      <c r="D274" s="40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0"/>
      <c r="Z274" s="42"/>
    </row>
    <row r="275" spans="4:26" s="39" customFormat="1">
      <c r="D275" s="40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0"/>
      <c r="Z275" s="42"/>
    </row>
    <row r="276" spans="4:26" s="39" customFormat="1">
      <c r="D276" s="40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0"/>
      <c r="Z276" s="42"/>
    </row>
    <row r="277" spans="4:26" s="39" customFormat="1">
      <c r="D277" s="40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0"/>
      <c r="Z277" s="42"/>
    </row>
    <row r="278" spans="4:26" s="39" customFormat="1">
      <c r="D278" s="40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0"/>
      <c r="Z278" s="42"/>
    </row>
    <row r="279" spans="4:26" s="39" customFormat="1">
      <c r="D279" s="40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0"/>
      <c r="Z279" s="42"/>
    </row>
    <row r="280" spans="4:26" s="39" customFormat="1">
      <c r="D280" s="40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0"/>
      <c r="Z280" s="42"/>
    </row>
    <row r="281" spans="4:26" s="39" customFormat="1">
      <c r="D281" s="40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0"/>
      <c r="Z281" s="42"/>
    </row>
    <row r="282" spans="4:26" s="39" customFormat="1">
      <c r="D282" s="40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0"/>
      <c r="Z282" s="42"/>
    </row>
    <row r="283" spans="4:26" s="39" customFormat="1">
      <c r="D283" s="40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0"/>
      <c r="Z283" s="42"/>
    </row>
    <row r="284" spans="4:26" s="39" customFormat="1">
      <c r="D284" s="40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0"/>
      <c r="Z284" s="42"/>
    </row>
    <row r="285" spans="4:26" s="39" customFormat="1">
      <c r="D285" s="40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0"/>
      <c r="Z285" s="42"/>
    </row>
    <row r="286" spans="4:26" s="39" customFormat="1">
      <c r="D286" s="40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0"/>
      <c r="Z286" s="42"/>
    </row>
    <row r="287" spans="4:26" s="39" customFormat="1">
      <c r="D287" s="40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0"/>
      <c r="Z287" s="42"/>
    </row>
  </sheetData>
  <mergeCells count="23">
    <mergeCell ref="B1:Z1"/>
    <mergeCell ref="B2:Z2"/>
    <mergeCell ref="B3:Z3"/>
    <mergeCell ref="B8:B9"/>
    <mergeCell ref="J8:L8"/>
    <mergeCell ref="N8:P8"/>
    <mergeCell ref="S8:S9"/>
    <mergeCell ref="W8:W9"/>
    <mergeCell ref="V8:V9"/>
    <mergeCell ref="R8:R9"/>
    <mergeCell ref="F8:F9"/>
    <mergeCell ref="D8:D9"/>
    <mergeCell ref="E8:E9"/>
    <mergeCell ref="B5:Z5"/>
    <mergeCell ref="B4:Z4"/>
    <mergeCell ref="J7:P7"/>
    <mergeCell ref="D7:H7"/>
    <mergeCell ref="R7:Z7"/>
    <mergeCell ref="G8:G9"/>
    <mergeCell ref="H8:H9"/>
    <mergeCell ref="X8:X9"/>
    <mergeCell ref="T8:T9"/>
    <mergeCell ref="Z8:Z9"/>
  </mergeCells>
  <phoneticPr fontId="27" type="noConversion"/>
  <conditionalFormatting sqref="B10:B40 B42:B269">
    <cfRule type="duplicateValues" dxfId="1" priority="35"/>
  </conditionalFormatting>
  <conditionalFormatting sqref="B270:B1048576 B1:B9">
    <cfRule type="duplicateValues" dxfId="0" priority="34"/>
  </conditionalFormatting>
  <printOptions horizontalCentered="1"/>
  <pageMargins left="0" right="0" top="0.74803149606299202" bottom="0.74803149606299202" header="0.31496062992126" footer="0.31496062992126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25"/>
  <sheetViews>
    <sheetView rightToLeft="1" view="pageBreakPreview" zoomScale="60" zoomScaleNormal="100" workbookViewId="0">
      <selection activeCell="E16" sqref="E16"/>
    </sheetView>
  </sheetViews>
  <sheetFormatPr defaultColWidth="9.109375" defaultRowHeight="16.2"/>
  <cols>
    <col min="1" max="1" width="29" style="79" customWidth="1"/>
    <col min="2" max="2" width="0.5546875" style="79" customWidth="1"/>
    <col min="3" max="3" width="12.5546875" style="79" customWidth="1"/>
    <col min="4" max="4" width="0.5546875" style="79" customWidth="1"/>
    <col min="5" max="5" width="29.109375" style="79" customWidth="1"/>
    <col min="6" max="6" width="0.5546875" style="79" customWidth="1"/>
    <col min="7" max="7" width="20.33203125" style="79" bestFit="1" customWidth="1"/>
    <col min="8" max="8" width="0.5546875" style="79" customWidth="1"/>
    <col min="9" max="9" width="16.5546875" style="79" bestFit="1" customWidth="1"/>
    <col min="10" max="10" width="0.44140625" style="79" customWidth="1"/>
    <col min="11" max="11" width="17.33203125" style="79" bestFit="1" customWidth="1"/>
    <col min="12" max="12" width="0.6640625" style="79" customWidth="1"/>
    <col min="13" max="13" width="7.88671875" style="79" bestFit="1" customWidth="1"/>
    <col min="14" max="14" width="1.109375" style="79" customWidth="1"/>
    <col min="15" max="15" width="17.33203125" style="79" bestFit="1" customWidth="1"/>
    <col min="16" max="16" width="0.5546875" style="79" customWidth="1"/>
    <col min="17" max="17" width="22.5546875" style="79" bestFit="1" customWidth="1"/>
    <col min="18" max="18" width="0.5546875" style="79" customWidth="1"/>
    <col min="19" max="19" width="13.6640625" style="79" bestFit="1" customWidth="1"/>
    <col min="20" max="20" width="17.33203125" style="79" bestFit="1" customWidth="1"/>
    <col min="21" max="21" width="0.5546875" style="79" customWidth="1"/>
    <col min="22" max="22" width="7.88671875" style="79" bestFit="1" customWidth="1"/>
    <col min="23" max="23" width="13.109375" style="79" bestFit="1" customWidth="1"/>
    <col min="24" max="24" width="0.5546875" style="79" customWidth="1"/>
    <col min="25" max="25" width="7.88671875" style="79" bestFit="1" customWidth="1"/>
    <col min="26" max="26" width="0.44140625" style="79" customWidth="1"/>
    <col min="27" max="27" width="21" style="79" bestFit="1" customWidth="1"/>
    <col min="28" max="28" width="0.6640625" style="79" customWidth="1"/>
    <col min="29" max="29" width="17.33203125" style="79" bestFit="1" customWidth="1"/>
    <col min="30" max="30" width="0.6640625" style="79" customWidth="1"/>
    <col min="31" max="31" width="22.5546875" style="79" bestFit="1" customWidth="1"/>
    <col min="32" max="32" width="0.6640625" style="79" customWidth="1"/>
    <col min="33" max="33" width="16.5546875" style="79" customWidth="1"/>
    <col min="34" max="34" width="20.44140625" style="6" customWidth="1"/>
    <col min="35" max="35" width="25.44140625" style="6" bestFit="1" customWidth="1"/>
    <col min="36" max="36" width="14.5546875" style="6" bestFit="1" customWidth="1"/>
    <col min="37" max="16384" width="9.109375" style="6"/>
  </cols>
  <sheetData>
    <row r="1" spans="1:36" s="1" customFormat="1" ht="25.2">
      <c r="A1" s="270" t="s">
        <v>84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</row>
    <row r="2" spans="1:36" s="1" customFormat="1" ht="25.2">
      <c r="A2" s="270" t="s">
        <v>47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</row>
    <row r="3" spans="1:36" s="1" customFormat="1" ht="25.2">
      <c r="A3" s="270" t="str">
        <f>' سهام'!B3</f>
        <v>برای ماه منتهی به 1402/10/30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</row>
    <row r="4" spans="1:36" ht="25.2">
      <c r="A4" s="276" t="s">
        <v>61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</row>
    <row r="5" spans="1:36" ht="25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</row>
    <row r="6" spans="1:36" ht="27.75" customHeight="1" thickBot="1">
      <c r="A6" s="269" t="s">
        <v>62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 t="str">
        <f>' سهام'!$D$7</f>
        <v>1402/09/30</v>
      </c>
      <c r="N6" s="269"/>
      <c r="O6" s="269"/>
      <c r="P6" s="269"/>
      <c r="Q6" s="269"/>
      <c r="R6" s="69"/>
      <c r="S6" s="277" t="s">
        <v>7</v>
      </c>
      <c r="T6" s="277"/>
      <c r="U6" s="277"/>
      <c r="V6" s="277"/>
      <c r="W6" s="277"/>
      <c r="X6" s="67"/>
      <c r="Y6" s="269" t="str">
        <f>' سهام'!R7</f>
        <v>1402/10/30</v>
      </c>
      <c r="Z6" s="269"/>
      <c r="AA6" s="269"/>
      <c r="AB6" s="269"/>
      <c r="AC6" s="269"/>
      <c r="AD6" s="269"/>
      <c r="AE6" s="269"/>
      <c r="AF6" s="269"/>
      <c r="AG6" s="269"/>
    </row>
    <row r="7" spans="1:36" ht="26.25" customHeight="1">
      <c r="A7" s="267" t="s">
        <v>63</v>
      </c>
      <c r="B7" s="70"/>
      <c r="C7" s="273" t="s">
        <v>64</v>
      </c>
      <c r="D7" s="70"/>
      <c r="E7" s="275" t="s">
        <v>69</v>
      </c>
      <c r="F7" s="70"/>
      <c r="G7" s="268" t="s">
        <v>65</v>
      </c>
      <c r="H7" s="70"/>
      <c r="I7" s="273" t="s">
        <v>23</v>
      </c>
      <c r="J7" s="70"/>
      <c r="K7" s="275" t="s">
        <v>66</v>
      </c>
      <c r="L7" s="72"/>
      <c r="M7" s="271" t="s">
        <v>3</v>
      </c>
      <c r="N7" s="268"/>
      <c r="O7" s="268" t="s">
        <v>0</v>
      </c>
      <c r="P7" s="268"/>
      <c r="Q7" s="268" t="s">
        <v>21</v>
      </c>
      <c r="R7" s="70"/>
      <c r="S7" s="270" t="s">
        <v>4</v>
      </c>
      <c r="T7" s="270"/>
      <c r="U7" s="67"/>
      <c r="V7" s="270" t="s">
        <v>5</v>
      </c>
      <c r="W7" s="270"/>
      <c r="X7" s="67"/>
      <c r="Y7" s="271" t="s">
        <v>3</v>
      </c>
      <c r="Z7" s="267"/>
      <c r="AA7" s="268" t="s">
        <v>67</v>
      </c>
      <c r="AB7" s="70"/>
      <c r="AC7" s="268" t="s">
        <v>0</v>
      </c>
      <c r="AD7" s="267"/>
      <c r="AE7" s="268" t="s">
        <v>21</v>
      </c>
      <c r="AF7" s="73"/>
      <c r="AG7" s="268" t="s">
        <v>22</v>
      </c>
    </row>
    <row r="8" spans="1:36" s="8" customFormat="1" ht="55.5" customHeight="1" thickBot="1">
      <c r="A8" s="269"/>
      <c r="B8" s="70"/>
      <c r="C8" s="274"/>
      <c r="D8" s="70"/>
      <c r="E8" s="274"/>
      <c r="F8" s="70"/>
      <c r="G8" s="269"/>
      <c r="H8" s="70"/>
      <c r="I8" s="274"/>
      <c r="J8" s="70"/>
      <c r="K8" s="274"/>
      <c r="L8" s="69"/>
      <c r="M8" s="272"/>
      <c r="N8" s="267"/>
      <c r="O8" s="269"/>
      <c r="P8" s="267"/>
      <c r="Q8" s="269"/>
      <c r="R8" s="70"/>
      <c r="S8" s="74" t="s">
        <v>3</v>
      </c>
      <c r="T8" s="74" t="s">
        <v>0</v>
      </c>
      <c r="U8" s="75"/>
      <c r="V8" s="74" t="s">
        <v>3</v>
      </c>
      <c r="W8" s="74" t="s">
        <v>46</v>
      </c>
      <c r="X8" s="75"/>
      <c r="Y8" s="272"/>
      <c r="Z8" s="267"/>
      <c r="AA8" s="269"/>
      <c r="AB8" s="70"/>
      <c r="AC8" s="269"/>
      <c r="AD8" s="267"/>
      <c r="AE8" s="269"/>
      <c r="AF8" s="73"/>
      <c r="AG8" s="269"/>
      <c r="AH8" s="7"/>
      <c r="AJ8" s="7"/>
    </row>
    <row r="9" spans="1:36" s="8" customFormat="1" ht="55.5" customHeight="1" thickBot="1">
      <c r="A9" s="76" t="s">
        <v>81</v>
      </c>
      <c r="B9" s="70"/>
      <c r="C9" s="59" t="s">
        <v>235</v>
      </c>
      <c r="D9" s="39"/>
      <c r="E9" s="59" t="s">
        <v>217</v>
      </c>
      <c r="F9" s="39"/>
      <c r="G9" s="59" t="s">
        <v>81</v>
      </c>
      <c r="H9" s="39"/>
      <c r="I9" s="59" t="s">
        <v>81</v>
      </c>
      <c r="J9" s="59"/>
      <c r="K9" s="40">
        <v>0</v>
      </c>
      <c r="L9" s="69"/>
      <c r="M9" s="41">
        <v>0</v>
      </c>
      <c r="N9" s="51"/>
      <c r="O9" s="41">
        <v>0</v>
      </c>
      <c r="P9" s="41"/>
      <c r="Q9" s="41">
        <v>0</v>
      </c>
      <c r="R9" s="41"/>
      <c r="S9" s="41">
        <v>0</v>
      </c>
      <c r="T9" s="41">
        <v>0</v>
      </c>
      <c r="U9" s="41"/>
      <c r="V9" s="41">
        <v>0</v>
      </c>
      <c r="W9" s="41">
        <v>0</v>
      </c>
      <c r="X9" s="41"/>
      <c r="Y9" s="41">
        <v>0</v>
      </c>
      <c r="Z9" s="41"/>
      <c r="AA9" s="41">
        <v>0</v>
      </c>
      <c r="AB9" s="41"/>
      <c r="AC9" s="41">
        <v>0</v>
      </c>
      <c r="AD9" s="41"/>
      <c r="AE9" s="41">
        <v>0</v>
      </c>
      <c r="AF9" s="77"/>
      <c r="AG9" s="42">
        <f>AE9/درآمدها!$J$5</f>
        <v>0</v>
      </c>
      <c r="AH9" s="7"/>
      <c r="AI9" s="3"/>
      <c r="AJ9" s="7"/>
    </row>
    <row r="10" spans="1:36" s="8" customFormat="1" ht="55.5" customHeight="1" thickBot="1">
      <c r="A10" s="43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  <c r="N10" s="79"/>
      <c r="O10" s="80">
        <f>SUM(O9:O9)</f>
        <v>0</v>
      </c>
      <c r="P10" s="79"/>
      <c r="Q10" s="80">
        <f>SUM(Q9:Q9)</f>
        <v>0</v>
      </c>
      <c r="R10" s="79"/>
      <c r="S10" s="79"/>
      <c r="T10" s="80">
        <f>SUM(T9:T9)</f>
        <v>0</v>
      </c>
      <c r="U10" s="79"/>
      <c r="V10" s="79"/>
      <c r="W10" s="80">
        <f>SUM(W9:W9)</f>
        <v>0</v>
      </c>
      <c r="X10" s="79"/>
      <c r="Y10" s="79"/>
      <c r="Z10" s="79"/>
      <c r="AA10" s="79"/>
      <c r="AB10" s="79"/>
      <c r="AC10" s="80">
        <f>SUM(AC9:AC9)</f>
        <v>0</v>
      </c>
      <c r="AD10" s="79"/>
      <c r="AE10" s="80">
        <f>SUM(AE9:AE9)</f>
        <v>0</v>
      </c>
      <c r="AF10" s="79"/>
      <c r="AG10" s="81">
        <f>SUM(AG9:AG9)</f>
        <v>0</v>
      </c>
      <c r="AH10" s="7"/>
      <c r="AI10" s="3"/>
      <c r="AJ10" s="7"/>
    </row>
    <row r="11" spans="1:36" s="8" customFormat="1" ht="55.5" customHeight="1" thickTop="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79"/>
      <c r="N11" s="79"/>
      <c r="O11" s="82"/>
      <c r="P11" s="79"/>
      <c r="Q11" s="82"/>
      <c r="R11" s="79"/>
      <c r="S11" s="79"/>
      <c r="T11" s="82"/>
      <c r="U11" s="79"/>
      <c r="V11" s="79"/>
      <c r="W11" s="82"/>
      <c r="X11" s="79"/>
      <c r="Y11" s="79"/>
      <c r="Z11" s="79"/>
      <c r="AA11" s="79"/>
      <c r="AB11" s="79"/>
      <c r="AC11" s="82"/>
      <c r="AD11" s="79"/>
      <c r="AE11" s="82"/>
      <c r="AF11" s="79"/>
      <c r="AG11" s="82"/>
      <c r="AH11" s="7"/>
      <c r="AJ11" s="7"/>
    </row>
    <row r="12" spans="1:36" s="8" customFormat="1" ht="55.5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7"/>
      <c r="AI12" s="3"/>
      <c r="AJ12" s="7"/>
    </row>
    <row r="13" spans="1:36" s="9" customFormat="1" ht="29.4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2"/>
      <c r="AJ13" s="7"/>
    </row>
    <row r="14" spans="1:36" s="10" customFormat="1" ht="30.6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2"/>
      <c r="AD14" s="41"/>
      <c r="AE14" s="41"/>
      <c r="AF14" s="41"/>
      <c r="AG14" s="42"/>
    </row>
    <row r="15" spans="1:36" s="3" customFormat="1" ht="29.4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2"/>
      <c r="AD15" s="41"/>
      <c r="AE15" s="41"/>
      <c r="AF15" s="41"/>
      <c r="AG15" s="42"/>
    </row>
    <row r="16" spans="1:36" s="3" customFormat="1" ht="29.4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1"/>
      <c r="AE16" s="41"/>
      <c r="AF16" s="41"/>
      <c r="AG16" s="83"/>
    </row>
    <row r="17" spans="1:33" s="3" customFormat="1" ht="29.4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3" s="3" customFormat="1" ht="29.4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3" s="3" customFormat="1" ht="29.4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 s="3" customFormat="1" ht="29.4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 s="3" customFormat="1" ht="29.4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 s="3" customFormat="1" ht="29.4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3" s="3" customFormat="1" ht="29.4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</row>
    <row r="24" spans="1:33" s="3" customFormat="1" ht="29.4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</row>
    <row r="25" spans="1:33" s="3" customFormat="1" ht="29.4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</row>
  </sheetData>
  <mergeCells count="28">
    <mergeCell ref="A1:AG1"/>
    <mergeCell ref="A2:AG2"/>
    <mergeCell ref="A3:AG3"/>
    <mergeCell ref="A4:AG4"/>
    <mergeCell ref="A6:L6"/>
    <mergeCell ref="M6:Q6"/>
    <mergeCell ref="S6:W6"/>
    <mergeCell ref="Y6:AG6"/>
    <mergeCell ref="Q7:Q8"/>
    <mergeCell ref="A7:A8"/>
    <mergeCell ref="C7:C8"/>
    <mergeCell ref="E7:E8"/>
    <mergeCell ref="G7:G8"/>
    <mergeCell ref="I7:I8"/>
    <mergeCell ref="K7:K8"/>
    <mergeCell ref="M7:M8"/>
    <mergeCell ref="N7:N8"/>
    <mergeCell ref="O7:O8"/>
    <mergeCell ref="P7:P8"/>
    <mergeCell ref="AD7:AD8"/>
    <mergeCell ref="AE7:AE8"/>
    <mergeCell ref="AG7:AG8"/>
    <mergeCell ref="S7:T7"/>
    <mergeCell ref="V7:W7"/>
    <mergeCell ref="Y7:Y8"/>
    <mergeCell ref="Z7:Z8"/>
    <mergeCell ref="AA7:AA8"/>
    <mergeCell ref="AC7:AC8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4"/>
  <sheetViews>
    <sheetView rightToLeft="1" view="pageBreakPreview" zoomScale="90" zoomScaleNormal="100" zoomScaleSheetLayoutView="90" workbookViewId="0">
      <selection activeCell="C20" sqref="C20"/>
    </sheetView>
  </sheetViews>
  <sheetFormatPr defaultColWidth="9.109375" defaultRowHeight="15.6"/>
  <cols>
    <col min="1" max="1" width="23.33203125" style="110" customWidth="1"/>
    <col min="2" max="2" width="0.6640625" style="110" customWidth="1"/>
    <col min="3" max="3" width="27.109375" style="110" bestFit="1" customWidth="1"/>
    <col min="4" max="4" width="0.6640625" style="110" customWidth="1"/>
    <col min="5" max="5" width="9.5546875" style="110" bestFit="1" customWidth="1"/>
    <col min="6" max="6" width="0.6640625" style="110" customWidth="1"/>
    <col min="7" max="7" width="15.88671875" style="110" bestFit="1" customWidth="1"/>
    <col min="8" max="8" width="0.6640625" style="110" customWidth="1"/>
    <col min="9" max="9" width="9.33203125" style="110" customWidth="1"/>
    <col min="10" max="10" width="0.5546875" style="110" customWidth="1"/>
    <col min="11" max="11" width="22.88671875" style="111" bestFit="1" customWidth="1"/>
    <col min="12" max="12" width="0.6640625" style="110" customWidth="1"/>
    <col min="13" max="13" width="21.88671875" style="110" customWidth="1"/>
    <col min="14" max="14" width="0.44140625" style="110" customWidth="1"/>
    <col min="15" max="15" width="22.109375" style="110" customWidth="1"/>
    <col min="16" max="16" width="0.44140625" style="110" customWidth="1"/>
    <col min="17" max="17" width="22.6640625" style="110" bestFit="1" customWidth="1"/>
    <col min="18" max="18" width="0.5546875" style="110" customWidth="1"/>
    <col min="19" max="19" width="12.109375" style="110" customWidth="1"/>
    <col min="20" max="16384" width="9.109375" style="11"/>
  </cols>
  <sheetData>
    <row r="1" spans="1:19" ht="18.600000000000001">
      <c r="A1" s="278" t="s">
        <v>84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</row>
    <row r="2" spans="1:19" ht="18.600000000000001">
      <c r="A2" s="278" t="s">
        <v>47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</row>
    <row r="3" spans="1:19" ht="18.600000000000001">
      <c r="A3" s="278" t="str">
        <f>' سهام'!B3</f>
        <v>برای ماه منتهی به 1402/10/30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</row>
    <row r="4" spans="1:19" ht="18.600000000000001">
      <c r="A4" s="281" t="s">
        <v>48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19" ht="18.600000000000001" thickBot="1">
      <c r="A5" s="86"/>
      <c r="B5" s="86"/>
      <c r="C5" s="87"/>
      <c r="D5" s="87"/>
      <c r="E5" s="87"/>
      <c r="F5" s="87"/>
      <c r="G5" s="87"/>
      <c r="H5" s="87"/>
      <c r="I5" s="87"/>
      <c r="J5" s="87"/>
      <c r="K5" s="88"/>
      <c r="L5" s="87"/>
      <c r="M5" s="87"/>
      <c r="N5" s="87"/>
      <c r="O5" s="87"/>
      <c r="P5" s="87"/>
      <c r="Q5" s="87"/>
      <c r="R5" s="87"/>
      <c r="S5" s="87"/>
    </row>
    <row r="6" spans="1:19" ht="18.75" customHeight="1" thickBot="1">
      <c r="A6" s="89"/>
      <c r="B6" s="86"/>
      <c r="C6" s="282" t="s">
        <v>11</v>
      </c>
      <c r="D6" s="282"/>
      <c r="E6" s="282"/>
      <c r="F6" s="282"/>
      <c r="G6" s="282"/>
      <c r="H6" s="282"/>
      <c r="I6" s="282"/>
      <c r="J6" s="90"/>
      <c r="K6" s="91" t="str">
        <f>اوراق!M6</f>
        <v>1402/09/30</v>
      </c>
      <c r="L6" s="92"/>
      <c r="M6" s="292" t="s">
        <v>7</v>
      </c>
      <c r="N6" s="292"/>
      <c r="O6" s="292"/>
      <c r="P6" s="86"/>
      <c r="Q6" s="282" t="str">
        <f>اوراق!Y6</f>
        <v>1402/10/30</v>
      </c>
      <c r="R6" s="282"/>
      <c r="S6" s="282"/>
    </row>
    <row r="7" spans="1:19" ht="24" customHeight="1">
      <c r="A7" s="285" t="s">
        <v>8</v>
      </c>
      <c r="B7" s="94"/>
      <c r="C7" s="289" t="s">
        <v>9</v>
      </c>
      <c r="D7" s="94"/>
      <c r="E7" s="289" t="s">
        <v>10</v>
      </c>
      <c r="F7" s="94"/>
      <c r="G7" s="289" t="s">
        <v>33</v>
      </c>
      <c r="H7" s="94"/>
      <c r="I7" s="289" t="s">
        <v>78</v>
      </c>
      <c r="J7" s="285"/>
      <c r="K7" s="287" t="s">
        <v>6</v>
      </c>
      <c r="L7" s="94"/>
      <c r="M7" s="290" t="s">
        <v>35</v>
      </c>
      <c r="N7" s="97"/>
      <c r="O7" s="290" t="s">
        <v>36</v>
      </c>
      <c r="P7" s="86"/>
      <c r="Q7" s="283" t="s">
        <v>6</v>
      </c>
      <c r="R7" s="285"/>
      <c r="S7" s="279" t="s">
        <v>22</v>
      </c>
    </row>
    <row r="8" spans="1:19" ht="18.600000000000001" thickBot="1">
      <c r="A8" s="286"/>
      <c r="B8" s="94"/>
      <c r="C8" s="280"/>
      <c r="D8" s="98"/>
      <c r="E8" s="280"/>
      <c r="F8" s="98"/>
      <c r="G8" s="280"/>
      <c r="H8" s="98"/>
      <c r="I8" s="280"/>
      <c r="J8" s="285"/>
      <c r="K8" s="288"/>
      <c r="L8" s="94"/>
      <c r="M8" s="291"/>
      <c r="N8" s="86"/>
      <c r="O8" s="291"/>
      <c r="P8" s="86"/>
      <c r="Q8" s="284"/>
      <c r="R8" s="285"/>
      <c r="S8" s="280"/>
    </row>
    <row r="9" spans="1:19" ht="18">
      <c r="A9" s="93" t="s">
        <v>238</v>
      </c>
      <c r="B9" s="94"/>
      <c r="C9" s="95" t="s">
        <v>239</v>
      </c>
      <c r="D9" s="94"/>
      <c r="E9" s="100" t="s">
        <v>80</v>
      </c>
      <c r="F9" s="94"/>
      <c r="G9" s="95" t="s">
        <v>81</v>
      </c>
      <c r="H9" s="94"/>
      <c r="I9" s="95" t="s">
        <v>81</v>
      </c>
      <c r="J9" s="93"/>
      <c r="K9" s="96">
        <v>401437</v>
      </c>
      <c r="L9" s="94"/>
      <c r="M9" s="101">
        <v>1643</v>
      </c>
      <c r="N9" s="102"/>
      <c r="O9" s="101">
        <v>0</v>
      </c>
      <c r="P9" s="103"/>
      <c r="Q9" s="96">
        <f>K9+M9-O9</f>
        <v>403080</v>
      </c>
      <c r="R9" s="93"/>
      <c r="S9" s="104">
        <f>Q9/درآمدها!$J$5</f>
        <v>3.0446684958993491E-8</v>
      </c>
    </row>
    <row r="10" spans="1:19" ht="18">
      <c r="A10" s="93" t="s">
        <v>240</v>
      </c>
      <c r="B10" s="94"/>
      <c r="C10" s="95" t="s">
        <v>241</v>
      </c>
      <c r="D10" s="94"/>
      <c r="E10" s="100" t="s">
        <v>80</v>
      </c>
      <c r="F10" s="94"/>
      <c r="G10" s="95" t="s">
        <v>81</v>
      </c>
      <c r="H10" s="94"/>
      <c r="I10" s="95" t="s">
        <v>81</v>
      </c>
      <c r="J10" s="93"/>
      <c r="K10" s="96">
        <v>1005455</v>
      </c>
      <c r="L10" s="94"/>
      <c r="M10" s="101">
        <v>4132</v>
      </c>
      <c r="N10" s="102"/>
      <c r="O10" s="101">
        <v>0</v>
      </c>
      <c r="P10" s="103"/>
      <c r="Q10" s="96">
        <f>K10+M10-O10</f>
        <v>1009587</v>
      </c>
      <c r="R10" s="93"/>
      <c r="S10" s="104">
        <f>Q10/درآمدها!$J$5</f>
        <v>7.6259247116441809E-8</v>
      </c>
    </row>
    <row r="11" spans="1:19" s="2" customFormat="1" ht="18.600000000000001" thickBot="1">
      <c r="A11" s="100" t="s">
        <v>215</v>
      </c>
      <c r="B11" s="86"/>
      <c r="C11" s="105" t="s">
        <v>216</v>
      </c>
      <c r="D11" s="86"/>
      <c r="E11" s="100" t="s">
        <v>80</v>
      </c>
      <c r="F11" s="86"/>
      <c r="G11" s="105" t="s">
        <v>81</v>
      </c>
      <c r="H11" s="86"/>
      <c r="I11" s="106" t="s">
        <v>81</v>
      </c>
      <c r="J11" s="107"/>
      <c r="K11" s="107">
        <v>760841024192</v>
      </c>
      <c r="L11" s="107"/>
      <c r="M11" s="101">
        <v>391640835257</v>
      </c>
      <c r="N11" s="107"/>
      <c r="O11" s="101">
        <v>1125246946974</v>
      </c>
      <c r="P11" s="107"/>
      <c r="Q11" s="96">
        <f>K11+M11-O11</f>
        <v>27234912475</v>
      </c>
      <c r="R11" s="86"/>
      <c r="S11" s="104">
        <f>Q11/درآمدها!$J$5</f>
        <v>2.0571916245214019E-3</v>
      </c>
    </row>
    <row r="12" spans="1:19" s="2" customFormat="1" ht="18.600000000000001" thickBot="1">
      <c r="A12" s="93"/>
      <c r="B12" s="94"/>
      <c r="C12" s="94"/>
      <c r="D12" s="94"/>
      <c r="E12" s="94"/>
      <c r="F12" s="94"/>
      <c r="G12" s="94"/>
      <c r="H12" s="94"/>
      <c r="I12" s="94"/>
      <c r="J12" s="93"/>
      <c r="K12" s="108">
        <f>SUM(K9:K11)</f>
        <v>760842431084</v>
      </c>
      <c r="L12" s="86"/>
      <c r="M12" s="108">
        <f>SUM(M9:M11)</f>
        <v>391640841032</v>
      </c>
      <c r="N12" s="86"/>
      <c r="O12" s="108">
        <f>SUM(O9:O11)</f>
        <v>1125246946974</v>
      </c>
      <c r="P12" s="86"/>
      <c r="Q12" s="108">
        <f>SUM(Q9:Q11)</f>
        <v>27236325142</v>
      </c>
      <c r="R12" s="86"/>
      <c r="S12" s="109">
        <f>SUM(S9:S11)</f>
        <v>2.0572983304534775E-3</v>
      </c>
    </row>
    <row r="13" spans="1:19" s="2" customFormat="1" ht="18.600000000000001" thickTop="1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1"/>
      <c r="L13" s="86"/>
      <c r="M13" s="110"/>
      <c r="N13" s="86"/>
      <c r="O13" s="110"/>
      <c r="P13" s="86"/>
      <c r="Q13" s="110"/>
      <c r="R13" s="86"/>
      <c r="S13" s="110"/>
    </row>
    <row r="14" spans="1:19" s="2" customFormat="1" ht="24" customHeight="1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1"/>
      <c r="L14" s="86"/>
      <c r="M14" s="110"/>
      <c r="N14" s="86"/>
      <c r="O14" s="110"/>
      <c r="P14" s="86"/>
      <c r="Q14" s="110"/>
      <c r="R14" s="86"/>
      <c r="S14" s="110"/>
    </row>
  </sheetData>
  <autoFilter ref="A8:S8" xr:uid="{00000000-0009-0000-0000-000003000000}">
    <sortState xmlns:xlrd2="http://schemas.microsoft.com/office/spreadsheetml/2017/richdata2" ref="A12:S13">
      <sortCondition descending="1" ref="Q8"/>
    </sortState>
  </autoFilter>
  <mergeCells count="19">
    <mergeCell ref="O7:O8"/>
    <mergeCell ref="C6:I6"/>
    <mergeCell ref="M6:O6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E7:E8"/>
    <mergeCell ref="G7:G8"/>
    <mergeCell ref="I7:I8"/>
    <mergeCell ref="M7:M8"/>
  </mergeCells>
  <pageMargins left="0.25" right="0.25" top="0.75" bottom="0.75" header="0.3" footer="0.3"/>
  <pageSetup paperSize="9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8"/>
  <sheetViews>
    <sheetView rightToLeft="1" view="pageBreakPreview" zoomScaleNormal="100" zoomScaleSheetLayoutView="100" workbookViewId="0">
      <selection activeCell="A14" sqref="A14"/>
    </sheetView>
  </sheetViews>
  <sheetFormatPr defaultColWidth="9.109375" defaultRowHeight="16.8"/>
  <cols>
    <col min="1" max="1" width="60.109375" style="126" customWidth="1"/>
    <col min="2" max="2" width="1" style="126" customWidth="1"/>
    <col min="3" max="3" width="9.109375" style="127"/>
    <col min="4" max="4" width="1.109375" style="127" customWidth="1"/>
    <col min="5" max="5" width="25.33203125" style="128" bestFit="1" customWidth="1"/>
    <col min="6" max="6" width="1" style="127" customWidth="1"/>
    <col min="7" max="7" width="19.6640625" style="127" customWidth="1"/>
    <col min="8" max="8" width="0.44140625" style="127" customWidth="1"/>
    <col min="9" max="9" width="24.5546875" style="127" customWidth="1"/>
    <col min="10" max="10" width="25.5546875" style="37" bestFit="1" customWidth="1"/>
    <col min="11" max="11" width="24" style="37" bestFit="1" customWidth="1"/>
    <col min="12" max="12" width="17.33203125" style="14" bestFit="1" customWidth="1"/>
    <col min="13" max="13" width="14.88671875" style="14" bestFit="1" customWidth="1"/>
    <col min="14" max="16384" width="9.109375" style="14"/>
  </cols>
  <sheetData>
    <row r="1" spans="1:11" ht="20.399999999999999">
      <c r="A1" s="278" t="s">
        <v>84</v>
      </c>
      <c r="B1" s="278"/>
      <c r="C1" s="278"/>
      <c r="D1" s="278"/>
      <c r="E1" s="278"/>
      <c r="F1" s="278"/>
      <c r="G1" s="278"/>
      <c r="H1" s="278"/>
      <c r="I1" s="278"/>
      <c r="J1" s="32"/>
      <c r="K1" s="32"/>
    </row>
    <row r="2" spans="1:11" ht="20.399999999999999">
      <c r="A2" s="278" t="s">
        <v>47</v>
      </c>
      <c r="B2" s="278"/>
      <c r="C2" s="278"/>
      <c r="D2" s="278"/>
      <c r="E2" s="278"/>
      <c r="F2" s="278"/>
      <c r="G2" s="278"/>
      <c r="H2" s="278"/>
      <c r="I2" s="278"/>
      <c r="J2" s="33"/>
      <c r="K2" s="32"/>
    </row>
    <row r="3" spans="1:11" ht="21" thickBot="1">
      <c r="A3" s="278" t="str">
        <f>سپرده!A3</f>
        <v>برای ماه منتهی به 1402/10/30</v>
      </c>
      <c r="B3" s="278"/>
      <c r="C3" s="278"/>
      <c r="D3" s="278"/>
      <c r="E3" s="278"/>
      <c r="F3" s="278"/>
      <c r="G3" s="278"/>
      <c r="H3" s="278"/>
      <c r="I3" s="278"/>
      <c r="J3" s="32"/>
      <c r="K3" s="32"/>
    </row>
    <row r="4" spans="1:11" ht="21" thickBot="1">
      <c r="A4" s="85" t="s">
        <v>27</v>
      </c>
      <c r="B4" s="112"/>
      <c r="C4" s="112"/>
      <c r="D4" s="112"/>
      <c r="E4" s="112"/>
      <c r="F4" s="112"/>
      <c r="G4" s="112"/>
      <c r="H4" s="112"/>
      <c r="I4" s="112"/>
      <c r="J4" s="5">
        <v>45501984885</v>
      </c>
      <c r="K4" s="34" t="s">
        <v>79</v>
      </c>
    </row>
    <row r="5" spans="1:11" ht="21.75" customHeight="1" thickBot="1">
      <c r="A5" s="85"/>
      <c r="B5" s="85"/>
      <c r="C5" s="85"/>
      <c r="D5" s="85"/>
      <c r="E5" s="282" t="str">
        <f>اوراق!Y6</f>
        <v>1402/10/30</v>
      </c>
      <c r="F5" s="282"/>
      <c r="G5" s="282"/>
      <c r="H5" s="282"/>
      <c r="I5" s="282"/>
      <c r="J5" s="5">
        <v>13238879718527</v>
      </c>
      <c r="K5" s="34" t="s">
        <v>331</v>
      </c>
    </row>
    <row r="6" spans="1:11" ht="21.75" customHeight="1" thickBot="1">
      <c r="A6" s="99" t="s">
        <v>37</v>
      </c>
      <c r="B6" s="105"/>
      <c r="C6" s="113" t="s">
        <v>38</v>
      </c>
      <c r="D6" s="97"/>
      <c r="E6" s="114" t="s">
        <v>6</v>
      </c>
      <c r="F6" s="97"/>
      <c r="G6" s="113" t="s">
        <v>19</v>
      </c>
      <c r="H6" s="97"/>
      <c r="I6" s="113" t="s">
        <v>77</v>
      </c>
      <c r="J6" s="35"/>
      <c r="K6" s="35"/>
    </row>
    <row r="7" spans="1:11" ht="21" customHeight="1">
      <c r="A7" s="85" t="s">
        <v>43</v>
      </c>
      <c r="B7" s="85"/>
      <c r="C7" s="115" t="s">
        <v>49</v>
      </c>
      <c r="D7" s="112"/>
      <c r="E7" s="116">
        <f>'درآمد سرمایه گذاری در سهام '!S297</f>
        <v>-9745892826</v>
      </c>
      <c r="F7" s="112"/>
      <c r="G7" s="117">
        <f>E7/$E$11</f>
        <v>-0.62023826585807362</v>
      </c>
      <c r="H7" s="118"/>
      <c r="I7" s="117">
        <f>E7/$J$5</f>
        <v>-7.3615691306275872E-4</v>
      </c>
      <c r="J7" s="35"/>
      <c r="K7" s="36"/>
    </row>
    <row r="8" spans="1:11" ht="18.75" customHeight="1">
      <c r="A8" s="85" t="s">
        <v>44</v>
      </c>
      <c r="B8" s="85"/>
      <c r="C8" s="115" t="s">
        <v>50</v>
      </c>
      <c r="D8" s="112"/>
      <c r="E8" s="119">
        <f>'درآمد سرمایه گذاری در اوراق بها'!Q11</f>
        <v>0</v>
      </c>
      <c r="F8" s="112"/>
      <c r="G8" s="117">
        <f t="shared" ref="G8:G10" si="0">E8/$E$11</f>
        <v>0</v>
      </c>
      <c r="H8" s="120"/>
      <c r="I8" s="117">
        <f t="shared" ref="I8:I10" si="1">E8/$J$5</f>
        <v>0</v>
      </c>
      <c r="J8" s="35"/>
      <c r="K8" s="14"/>
    </row>
    <row r="9" spans="1:11" ht="18.75" customHeight="1">
      <c r="A9" s="85" t="s">
        <v>45</v>
      </c>
      <c r="B9" s="85"/>
      <c r="C9" s="115" t="s">
        <v>51</v>
      </c>
      <c r="D9" s="112"/>
      <c r="E9" s="119">
        <f>'درآمد سپرده بانکی'!I11</f>
        <v>378256853</v>
      </c>
      <c r="F9" s="112"/>
      <c r="G9" s="117">
        <f t="shared" si="0"/>
        <v>2.4072640520708746E-2</v>
      </c>
      <c r="H9" s="120"/>
      <c r="I9" s="117">
        <f t="shared" si="1"/>
        <v>2.8571666261961178E-5</v>
      </c>
      <c r="J9" s="35"/>
      <c r="K9" s="15"/>
    </row>
    <row r="10" spans="1:11" ht="19.5" customHeight="1" thickBot="1">
      <c r="A10" s="85" t="s">
        <v>32</v>
      </c>
      <c r="B10" s="85"/>
      <c r="C10" s="115" t="s">
        <v>52</v>
      </c>
      <c r="D10" s="112"/>
      <c r="E10" s="121">
        <f>'سایر درآمدها'!E11</f>
        <v>25080779393</v>
      </c>
      <c r="F10" s="112"/>
      <c r="G10" s="117">
        <f t="shared" si="0"/>
        <v>1.5961656253373648</v>
      </c>
      <c r="H10" s="120"/>
      <c r="I10" s="117">
        <f t="shared" si="1"/>
        <v>1.8944789835880892E-3</v>
      </c>
      <c r="J10" s="35"/>
      <c r="K10" s="15"/>
    </row>
    <row r="11" spans="1:11" ht="19.5" customHeight="1" thickBot="1">
      <c r="A11" s="85"/>
      <c r="B11" s="122"/>
      <c r="C11" s="86"/>
      <c r="D11" s="86"/>
      <c r="E11" s="123">
        <f>SUM(E7:E10)</f>
        <v>15713143420</v>
      </c>
      <c r="F11" s="86"/>
      <c r="G11" s="124">
        <f>SUM(G7:G10)</f>
        <v>1</v>
      </c>
      <c r="H11" s="118"/>
      <c r="I11" s="125">
        <f>SUM(I7:I10)</f>
        <v>1.1868937367872918E-3</v>
      </c>
      <c r="J11" s="35"/>
      <c r="K11" s="35"/>
    </row>
    <row r="12" spans="1:11" ht="17.399999999999999" thickTop="1"/>
    <row r="17" ht="18.75" customHeight="1"/>
    <row r="26" ht="18.75" customHeight="1"/>
    <row r="27" ht="17.399999999999999" customHeight="1"/>
    <row r="28" ht="17.399999999999999" customHeight="1"/>
  </sheetData>
  <mergeCells count="4">
    <mergeCell ref="E5:I5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11"/>
  <sheetViews>
    <sheetView rightToLeft="1" view="pageBreakPreview" topLeftCell="A92" zoomScaleNormal="100" zoomScaleSheetLayoutView="100" workbookViewId="0">
      <selection activeCell="F118" sqref="F118"/>
    </sheetView>
  </sheetViews>
  <sheetFormatPr defaultColWidth="9.109375" defaultRowHeight="16.2"/>
  <cols>
    <col min="1" max="1" width="3.6640625" style="14" customWidth="1"/>
    <col min="2" max="2" width="27.44140625" style="127" customWidth="1"/>
    <col min="3" max="3" width="0.5546875" style="127" customWidth="1"/>
    <col min="4" max="4" width="11.33203125" style="127" customWidth="1"/>
    <col min="5" max="5" width="0.88671875" style="127" customWidth="1"/>
    <col min="6" max="6" width="16" style="143" customWidth="1"/>
    <col min="7" max="7" width="0.6640625" style="127" customWidth="1"/>
    <col min="8" max="8" width="9.44140625" style="127" bestFit="1" customWidth="1"/>
    <col min="9" max="9" width="0.5546875" style="127" customWidth="1"/>
    <col min="10" max="10" width="15.88671875" style="127" bestFit="1" customWidth="1"/>
    <col min="11" max="11" width="1" style="127" customWidth="1"/>
    <col min="12" max="12" width="13.5546875" style="127" customWidth="1"/>
    <col min="13" max="13" width="1.109375" style="127" customWidth="1"/>
    <col min="14" max="14" width="15.44140625" style="127" customWidth="1"/>
    <col min="15" max="15" width="1" style="127" customWidth="1"/>
    <col min="16" max="16" width="18.88671875" style="127" bestFit="1" customWidth="1"/>
    <col min="17" max="17" width="1.109375" style="127" customWidth="1"/>
    <col min="18" max="18" width="16.33203125" style="127" bestFit="1" customWidth="1"/>
    <col min="19" max="19" width="1.109375" style="127" customWidth="1"/>
    <col min="20" max="20" width="16.6640625" style="127" bestFit="1" customWidth="1"/>
    <col min="21" max="16384" width="9.109375" style="14"/>
  </cols>
  <sheetData>
    <row r="1" spans="1:20" ht="21.6">
      <c r="B1" s="295" t="s">
        <v>84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</row>
    <row r="2" spans="1:20" ht="21.6">
      <c r="B2" s="295" t="s">
        <v>53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</row>
    <row r="3" spans="1:20" ht="21.6">
      <c r="B3" s="295" t="str">
        <f>روکش!B26</f>
        <v>منتهی به 1402/10/30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</row>
    <row r="4" spans="1:20" ht="21.6">
      <c r="B4" s="296" t="s">
        <v>70</v>
      </c>
      <c r="C4" s="296"/>
      <c r="D4" s="296"/>
      <c r="E4" s="296"/>
      <c r="F4" s="296"/>
      <c r="G4" s="296"/>
      <c r="H4" s="296"/>
      <c r="I4" s="296"/>
      <c r="J4" s="297"/>
      <c r="K4" s="297"/>
      <c r="L4" s="297"/>
      <c r="M4" s="297"/>
      <c r="N4" s="297"/>
      <c r="O4" s="297"/>
      <c r="P4" s="297"/>
      <c r="Q4" s="297"/>
      <c r="R4" s="296"/>
      <c r="S4" s="296"/>
      <c r="T4" s="296"/>
    </row>
    <row r="6" spans="1:20" ht="18.600000000000001">
      <c r="D6" s="293" t="s">
        <v>71</v>
      </c>
      <c r="E6" s="294"/>
      <c r="F6" s="294"/>
      <c r="G6" s="294"/>
      <c r="H6" s="294"/>
      <c r="J6" s="293" t="s">
        <v>427</v>
      </c>
      <c r="K6" s="294"/>
      <c r="L6" s="294"/>
      <c r="M6" s="294"/>
      <c r="N6" s="294"/>
      <c r="P6" s="293" t="s">
        <v>428</v>
      </c>
      <c r="Q6" s="294"/>
      <c r="R6" s="294"/>
      <c r="S6" s="294"/>
      <c r="T6" s="294"/>
    </row>
    <row r="7" spans="1:20" ht="55.8">
      <c r="B7" s="130" t="s">
        <v>72</v>
      </c>
      <c r="D7" s="131" t="s">
        <v>248</v>
      </c>
      <c r="F7" s="132" t="s">
        <v>249</v>
      </c>
      <c r="H7" s="131" t="s">
        <v>73</v>
      </c>
      <c r="J7" s="131" t="s">
        <v>74</v>
      </c>
      <c r="L7" s="131" t="s">
        <v>75</v>
      </c>
      <c r="N7" s="131" t="s">
        <v>76</v>
      </c>
      <c r="P7" s="131" t="s">
        <v>74</v>
      </c>
      <c r="R7" s="131" t="s">
        <v>75</v>
      </c>
      <c r="T7" s="131" t="s">
        <v>76</v>
      </c>
    </row>
    <row r="8" spans="1:20" ht="21">
      <c r="A8" s="14">
        <v>1</v>
      </c>
      <c r="B8" s="133" t="s">
        <v>190</v>
      </c>
      <c r="C8" s="134"/>
      <c r="D8" s="95" t="s">
        <v>325</v>
      </c>
      <c r="E8" s="135">
        <v>6436755</v>
      </c>
      <c r="F8" s="136">
        <v>3314649</v>
      </c>
      <c r="G8" s="135"/>
      <c r="H8" s="137">
        <v>45</v>
      </c>
      <c r="I8" s="135"/>
      <c r="J8" s="107">
        <v>0</v>
      </c>
      <c r="K8" s="107"/>
      <c r="L8" s="107">
        <v>0</v>
      </c>
      <c r="M8" s="107"/>
      <c r="N8" s="107">
        <f t="shared" ref="N8:N39" si="0">L8+J8</f>
        <v>0</v>
      </c>
      <c r="O8" s="107"/>
      <c r="P8" s="107">
        <v>149159205</v>
      </c>
      <c r="Q8" s="107"/>
      <c r="R8" s="107">
        <v>0</v>
      </c>
      <c r="S8" s="107"/>
      <c r="T8" s="107">
        <f>P8+R8</f>
        <v>149159205</v>
      </c>
    </row>
    <row r="9" spans="1:20" ht="21">
      <c r="A9" s="14">
        <v>2</v>
      </c>
      <c r="B9" s="133" t="s">
        <v>122</v>
      </c>
      <c r="C9" s="134"/>
      <c r="D9" s="95" t="s">
        <v>325</v>
      </c>
      <c r="E9" s="135">
        <v>710475</v>
      </c>
      <c r="F9" s="136">
        <v>848277</v>
      </c>
      <c r="G9" s="135"/>
      <c r="H9" s="137">
        <v>6200</v>
      </c>
      <c r="I9" s="135"/>
      <c r="J9" s="107">
        <v>0</v>
      </c>
      <c r="K9" s="107"/>
      <c r="L9" s="107">
        <v>0</v>
      </c>
      <c r="M9" s="107"/>
      <c r="N9" s="107">
        <f t="shared" si="0"/>
        <v>0</v>
      </c>
      <c r="O9" s="107"/>
      <c r="P9" s="107">
        <v>5259317400</v>
      </c>
      <c r="Q9" s="107"/>
      <c r="R9" s="107">
        <v>0</v>
      </c>
      <c r="S9" s="107"/>
      <c r="T9" s="107">
        <f t="shared" ref="T9:T73" si="1">P9+R9</f>
        <v>5259317400</v>
      </c>
    </row>
    <row r="10" spans="1:20" ht="21">
      <c r="A10" s="14">
        <v>3</v>
      </c>
      <c r="B10" s="133" t="s">
        <v>255</v>
      </c>
      <c r="C10" s="134"/>
      <c r="D10" s="95" t="s">
        <v>323</v>
      </c>
      <c r="E10" s="135">
        <v>1940047</v>
      </c>
      <c r="F10" s="136">
        <v>1728558</v>
      </c>
      <c r="G10" s="135"/>
      <c r="H10" s="137">
        <v>530</v>
      </c>
      <c r="I10" s="135"/>
      <c r="J10" s="107">
        <v>0</v>
      </c>
      <c r="K10" s="107"/>
      <c r="L10" s="107">
        <v>0</v>
      </c>
      <c r="M10" s="107"/>
      <c r="N10" s="107">
        <f t="shared" si="0"/>
        <v>0</v>
      </c>
      <c r="O10" s="107"/>
      <c r="P10" s="107">
        <v>916135000</v>
      </c>
      <c r="Q10" s="107"/>
      <c r="R10" s="107">
        <v>0</v>
      </c>
      <c r="S10" s="107"/>
      <c r="T10" s="107">
        <f t="shared" si="1"/>
        <v>916135000</v>
      </c>
    </row>
    <row r="11" spans="1:20" ht="21">
      <c r="A11" s="14">
        <v>4</v>
      </c>
      <c r="B11" s="133" t="s">
        <v>166</v>
      </c>
      <c r="C11" s="134"/>
      <c r="D11" s="95" t="s">
        <v>329</v>
      </c>
      <c r="E11" s="135">
        <v>707643</v>
      </c>
      <c r="F11" s="136">
        <v>22494382</v>
      </c>
      <c r="G11" s="135"/>
      <c r="H11" s="137">
        <v>19</v>
      </c>
      <c r="I11" s="135"/>
      <c r="J11" s="107">
        <v>0</v>
      </c>
      <c r="K11" s="107"/>
      <c r="L11" s="107">
        <v>0</v>
      </c>
      <c r="M11" s="107"/>
      <c r="N11" s="107">
        <f t="shared" si="0"/>
        <v>0</v>
      </c>
      <c r="O11" s="107"/>
      <c r="P11" s="107">
        <v>427393258</v>
      </c>
      <c r="Q11" s="107"/>
      <c r="R11" s="107">
        <v>0</v>
      </c>
      <c r="S11" s="107"/>
      <c r="T11" s="107">
        <f t="shared" si="1"/>
        <v>427393258</v>
      </c>
    </row>
    <row r="12" spans="1:20" ht="21">
      <c r="A12" s="14">
        <v>5</v>
      </c>
      <c r="B12" s="133" t="s">
        <v>163</v>
      </c>
      <c r="C12" s="134"/>
      <c r="D12" s="95" t="s">
        <v>328</v>
      </c>
      <c r="E12" s="135">
        <v>475245</v>
      </c>
      <c r="F12" s="136">
        <v>1541698</v>
      </c>
      <c r="G12" s="135"/>
      <c r="H12" s="137">
        <v>390</v>
      </c>
      <c r="I12" s="135"/>
      <c r="J12" s="107">
        <v>0</v>
      </c>
      <c r="K12" s="107"/>
      <c r="L12" s="107">
        <v>0</v>
      </c>
      <c r="M12" s="107"/>
      <c r="N12" s="107">
        <f t="shared" si="0"/>
        <v>0</v>
      </c>
      <c r="O12" s="107"/>
      <c r="P12" s="107">
        <v>601262220</v>
      </c>
      <c r="Q12" s="107"/>
      <c r="R12" s="107">
        <v>0</v>
      </c>
      <c r="S12" s="107"/>
      <c r="T12" s="107">
        <f t="shared" si="1"/>
        <v>601262220</v>
      </c>
    </row>
    <row r="13" spans="1:20" ht="21">
      <c r="A13" s="14">
        <v>6</v>
      </c>
      <c r="B13" s="133" t="s">
        <v>132</v>
      </c>
      <c r="C13" s="134"/>
      <c r="D13" s="95" t="s">
        <v>314</v>
      </c>
      <c r="E13" s="135">
        <v>2429809</v>
      </c>
      <c r="F13" s="136">
        <v>444089</v>
      </c>
      <c r="G13" s="135"/>
      <c r="H13" s="137">
        <v>300</v>
      </c>
      <c r="I13" s="135"/>
      <c r="J13" s="107">
        <v>0</v>
      </c>
      <c r="K13" s="107"/>
      <c r="L13" s="107">
        <v>0</v>
      </c>
      <c r="M13" s="107"/>
      <c r="N13" s="107">
        <f t="shared" si="0"/>
        <v>0</v>
      </c>
      <c r="O13" s="107"/>
      <c r="P13" s="107">
        <v>133226700</v>
      </c>
      <c r="Q13" s="107"/>
      <c r="R13" s="107">
        <v>0</v>
      </c>
      <c r="S13" s="107"/>
      <c r="T13" s="107">
        <f t="shared" si="1"/>
        <v>133226700</v>
      </c>
    </row>
    <row r="14" spans="1:20" ht="21">
      <c r="A14" s="14">
        <v>7</v>
      </c>
      <c r="B14" s="133" t="s">
        <v>124</v>
      </c>
      <c r="C14" s="134"/>
      <c r="D14" s="95" t="s">
        <v>314</v>
      </c>
      <c r="E14" s="135">
        <v>7612002</v>
      </c>
      <c r="F14" s="136">
        <v>3814579</v>
      </c>
      <c r="G14" s="135"/>
      <c r="H14" s="137">
        <v>47</v>
      </c>
      <c r="I14" s="135"/>
      <c r="J14" s="107">
        <v>0</v>
      </c>
      <c r="K14" s="107"/>
      <c r="L14" s="107">
        <v>0</v>
      </c>
      <c r="M14" s="107"/>
      <c r="N14" s="107">
        <f t="shared" si="0"/>
        <v>0</v>
      </c>
      <c r="O14" s="107"/>
      <c r="P14" s="107">
        <v>179285213</v>
      </c>
      <c r="Q14" s="107"/>
      <c r="R14" s="107">
        <v>0</v>
      </c>
      <c r="S14" s="107"/>
      <c r="T14" s="107">
        <f t="shared" si="1"/>
        <v>179285213</v>
      </c>
    </row>
    <row r="15" spans="1:20" ht="21">
      <c r="A15" s="14">
        <v>8</v>
      </c>
      <c r="B15" s="133" t="s">
        <v>182</v>
      </c>
      <c r="C15" s="134"/>
      <c r="D15" s="95" t="s">
        <v>311</v>
      </c>
      <c r="E15" s="135">
        <v>4644799</v>
      </c>
      <c r="F15" s="136">
        <v>12110208</v>
      </c>
      <c r="G15" s="135"/>
      <c r="H15" s="137">
        <v>100</v>
      </c>
      <c r="I15" s="135"/>
      <c r="J15" s="107">
        <v>0</v>
      </c>
      <c r="K15" s="107"/>
      <c r="L15" s="107">
        <v>0</v>
      </c>
      <c r="M15" s="107"/>
      <c r="N15" s="107">
        <f t="shared" si="0"/>
        <v>0</v>
      </c>
      <c r="O15" s="107"/>
      <c r="P15" s="107">
        <v>1211020800</v>
      </c>
      <c r="Q15" s="107"/>
      <c r="R15" s="107">
        <v>0</v>
      </c>
      <c r="S15" s="107"/>
      <c r="T15" s="107">
        <f t="shared" si="1"/>
        <v>1211020800</v>
      </c>
    </row>
    <row r="16" spans="1:20" ht="21">
      <c r="A16" s="14">
        <v>9</v>
      </c>
      <c r="B16" s="133" t="s">
        <v>267</v>
      </c>
      <c r="C16" s="134"/>
      <c r="D16" s="95" t="s">
        <v>319</v>
      </c>
      <c r="E16" s="135">
        <v>1290936</v>
      </c>
      <c r="F16" s="136">
        <v>6919876</v>
      </c>
      <c r="G16" s="135"/>
      <c r="H16" s="137">
        <v>900</v>
      </c>
      <c r="I16" s="135"/>
      <c r="J16" s="107">
        <v>0</v>
      </c>
      <c r="K16" s="107"/>
      <c r="L16" s="107">
        <v>0</v>
      </c>
      <c r="M16" s="107"/>
      <c r="N16" s="107">
        <f t="shared" si="0"/>
        <v>0</v>
      </c>
      <c r="O16" s="107"/>
      <c r="P16" s="107">
        <v>6227888400</v>
      </c>
      <c r="Q16" s="107"/>
      <c r="R16" s="107">
        <v>0</v>
      </c>
      <c r="S16" s="107"/>
      <c r="T16" s="107">
        <f t="shared" si="1"/>
        <v>6227888400</v>
      </c>
    </row>
    <row r="17" spans="1:20" ht="21">
      <c r="A17" s="14">
        <v>10</v>
      </c>
      <c r="B17" s="133" t="s">
        <v>104</v>
      </c>
      <c r="C17" s="134"/>
      <c r="D17" s="95" t="s">
        <v>319</v>
      </c>
      <c r="E17" s="135">
        <v>3166253</v>
      </c>
      <c r="F17" s="136">
        <v>4234336</v>
      </c>
      <c r="G17" s="135"/>
      <c r="H17" s="137">
        <v>4200</v>
      </c>
      <c r="I17" s="135"/>
      <c r="J17" s="107">
        <v>0</v>
      </c>
      <c r="K17" s="107"/>
      <c r="L17" s="107">
        <v>0</v>
      </c>
      <c r="M17" s="107"/>
      <c r="N17" s="107">
        <f t="shared" si="0"/>
        <v>0</v>
      </c>
      <c r="O17" s="107"/>
      <c r="P17" s="107">
        <v>17784211200</v>
      </c>
      <c r="Q17" s="107"/>
      <c r="R17" s="107">
        <v>0</v>
      </c>
      <c r="S17" s="107"/>
      <c r="T17" s="107">
        <f t="shared" si="1"/>
        <v>17784211200</v>
      </c>
    </row>
    <row r="18" spans="1:20" ht="21">
      <c r="A18" s="14">
        <v>11</v>
      </c>
      <c r="B18" s="133" t="s">
        <v>146</v>
      </c>
      <c r="C18" s="134"/>
      <c r="D18" s="95" t="s">
        <v>320</v>
      </c>
      <c r="E18" s="135">
        <v>3984345</v>
      </c>
      <c r="F18" s="136">
        <v>10134330</v>
      </c>
      <c r="G18" s="135"/>
      <c r="H18" s="137">
        <v>640</v>
      </c>
      <c r="I18" s="135"/>
      <c r="J18" s="107">
        <v>0</v>
      </c>
      <c r="K18" s="107"/>
      <c r="L18" s="107">
        <v>0</v>
      </c>
      <c r="M18" s="107"/>
      <c r="N18" s="107">
        <f t="shared" si="0"/>
        <v>0</v>
      </c>
      <c r="O18" s="107"/>
      <c r="P18" s="107">
        <v>6485971200</v>
      </c>
      <c r="Q18" s="107"/>
      <c r="R18" s="107">
        <v>0</v>
      </c>
      <c r="S18" s="107"/>
      <c r="T18" s="107">
        <f t="shared" si="1"/>
        <v>6485971200</v>
      </c>
    </row>
    <row r="19" spans="1:20" ht="21">
      <c r="A19" s="14">
        <v>12</v>
      </c>
      <c r="B19" s="133" t="s">
        <v>135</v>
      </c>
      <c r="C19" s="134"/>
      <c r="D19" s="95" t="s">
        <v>317</v>
      </c>
      <c r="E19" s="135">
        <v>365663</v>
      </c>
      <c r="F19" s="136">
        <v>368131</v>
      </c>
      <c r="G19" s="135"/>
      <c r="H19" s="137">
        <v>5000</v>
      </c>
      <c r="I19" s="135"/>
      <c r="J19" s="107">
        <v>0</v>
      </c>
      <c r="K19" s="107"/>
      <c r="L19" s="107">
        <v>0</v>
      </c>
      <c r="M19" s="107"/>
      <c r="N19" s="107">
        <f t="shared" si="0"/>
        <v>0</v>
      </c>
      <c r="O19" s="107"/>
      <c r="P19" s="107">
        <v>1840655000</v>
      </c>
      <c r="Q19" s="107"/>
      <c r="R19" s="107">
        <v>0</v>
      </c>
      <c r="S19" s="107"/>
      <c r="T19" s="107">
        <f t="shared" si="1"/>
        <v>1840655000</v>
      </c>
    </row>
    <row r="20" spans="1:20" ht="21">
      <c r="A20" s="14">
        <v>13</v>
      </c>
      <c r="B20" s="133" t="s">
        <v>105</v>
      </c>
      <c r="C20" s="134"/>
      <c r="D20" s="95" t="s">
        <v>317</v>
      </c>
      <c r="E20" s="135">
        <v>6146333</v>
      </c>
      <c r="F20" s="136">
        <v>749118</v>
      </c>
      <c r="G20" s="135"/>
      <c r="H20" s="137">
        <v>7569</v>
      </c>
      <c r="I20" s="135"/>
      <c r="J20" s="107">
        <v>0</v>
      </c>
      <c r="K20" s="107"/>
      <c r="L20" s="107">
        <v>0</v>
      </c>
      <c r="M20" s="107"/>
      <c r="N20" s="107">
        <f t="shared" si="0"/>
        <v>0</v>
      </c>
      <c r="O20" s="107"/>
      <c r="P20" s="107">
        <v>5670074142</v>
      </c>
      <c r="Q20" s="107"/>
      <c r="R20" s="107">
        <v>-3029993</v>
      </c>
      <c r="S20" s="107"/>
      <c r="T20" s="107">
        <f t="shared" si="1"/>
        <v>5667044149</v>
      </c>
    </row>
    <row r="21" spans="1:20" ht="21">
      <c r="A21" s="14">
        <v>14</v>
      </c>
      <c r="B21" s="133" t="s">
        <v>179</v>
      </c>
      <c r="C21" s="134"/>
      <c r="D21" s="95" t="s">
        <v>317</v>
      </c>
      <c r="E21" s="135">
        <v>882636</v>
      </c>
      <c r="F21" s="136">
        <v>3296140</v>
      </c>
      <c r="G21" s="135"/>
      <c r="H21" s="137">
        <v>5300</v>
      </c>
      <c r="I21" s="135"/>
      <c r="J21" s="107">
        <v>0</v>
      </c>
      <c r="K21" s="107"/>
      <c r="L21" s="107">
        <v>0</v>
      </c>
      <c r="M21" s="107"/>
      <c r="N21" s="107">
        <f t="shared" si="0"/>
        <v>0</v>
      </c>
      <c r="O21" s="107"/>
      <c r="P21" s="107">
        <v>17469542000</v>
      </c>
      <c r="Q21" s="107"/>
      <c r="R21" s="107">
        <v>0</v>
      </c>
      <c r="S21" s="107"/>
      <c r="T21" s="107">
        <f t="shared" si="1"/>
        <v>17469542000</v>
      </c>
    </row>
    <row r="22" spans="1:20" ht="21">
      <c r="A22" s="14">
        <v>15</v>
      </c>
      <c r="B22" s="133" t="s">
        <v>256</v>
      </c>
      <c r="C22" s="134"/>
      <c r="D22" s="95" t="s">
        <v>317</v>
      </c>
      <c r="E22" s="135">
        <v>642599</v>
      </c>
      <c r="F22" s="136">
        <v>2090990</v>
      </c>
      <c r="G22" s="135"/>
      <c r="H22" s="137">
        <v>61</v>
      </c>
      <c r="I22" s="135"/>
      <c r="J22" s="107">
        <v>0</v>
      </c>
      <c r="K22" s="107"/>
      <c r="L22" s="107">
        <v>0</v>
      </c>
      <c r="M22" s="107"/>
      <c r="N22" s="107">
        <f t="shared" si="0"/>
        <v>0</v>
      </c>
      <c r="O22" s="107"/>
      <c r="P22" s="107">
        <v>127550390</v>
      </c>
      <c r="Q22" s="107"/>
      <c r="R22" s="107">
        <v>0</v>
      </c>
      <c r="S22" s="107"/>
      <c r="T22" s="107">
        <f t="shared" si="1"/>
        <v>127550390</v>
      </c>
    </row>
    <row r="23" spans="1:20" ht="21">
      <c r="A23" s="14">
        <v>16</v>
      </c>
      <c r="B23" s="133" t="s">
        <v>157</v>
      </c>
      <c r="C23" s="134"/>
      <c r="D23" s="95" t="s">
        <v>317</v>
      </c>
      <c r="E23" s="135">
        <v>271970</v>
      </c>
      <c r="F23" s="136">
        <v>600617</v>
      </c>
      <c r="G23" s="135"/>
      <c r="H23" s="137">
        <v>8300</v>
      </c>
      <c r="I23" s="135"/>
      <c r="J23" s="107">
        <v>0</v>
      </c>
      <c r="K23" s="107"/>
      <c r="L23" s="107">
        <v>0</v>
      </c>
      <c r="M23" s="107"/>
      <c r="N23" s="107">
        <f t="shared" si="0"/>
        <v>0</v>
      </c>
      <c r="O23" s="107"/>
      <c r="P23" s="107">
        <v>4985121100</v>
      </c>
      <c r="Q23" s="107"/>
      <c r="R23" s="107">
        <v>0</v>
      </c>
      <c r="S23" s="107"/>
      <c r="T23" s="107">
        <f t="shared" si="1"/>
        <v>4985121100</v>
      </c>
    </row>
    <row r="24" spans="1:20" ht="21">
      <c r="A24" s="14">
        <v>17</v>
      </c>
      <c r="B24" s="133" t="s">
        <v>165</v>
      </c>
      <c r="C24" s="134"/>
      <c r="D24" s="95" t="s">
        <v>312</v>
      </c>
      <c r="E24" s="135">
        <v>108155</v>
      </c>
      <c r="F24" s="136">
        <v>8399503</v>
      </c>
      <c r="G24" s="135"/>
      <c r="H24" s="137">
        <v>60</v>
      </c>
      <c r="I24" s="135"/>
      <c r="J24" s="107">
        <v>0</v>
      </c>
      <c r="K24" s="107"/>
      <c r="L24" s="107">
        <v>0</v>
      </c>
      <c r="M24" s="107"/>
      <c r="N24" s="107">
        <f t="shared" si="0"/>
        <v>0</v>
      </c>
      <c r="O24" s="107"/>
      <c r="P24" s="107">
        <v>503970180</v>
      </c>
      <c r="Q24" s="107"/>
      <c r="R24" s="107">
        <v>-344949</v>
      </c>
      <c r="S24" s="107"/>
      <c r="T24" s="107">
        <f t="shared" si="1"/>
        <v>503625231</v>
      </c>
    </row>
    <row r="25" spans="1:20" ht="21">
      <c r="A25" s="14">
        <v>18</v>
      </c>
      <c r="B25" s="133" t="s">
        <v>177</v>
      </c>
      <c r="C25" s="134"/>
      <c r="D25" s="95" t="s">
        <v>320</v>
      </c>
      <c r="E25" s="135">
        <v>1119769</v>
      </c>
      <c r="F25" s="136">
        <v>8934580</v>
      </c>
      <c r="G25" s="135"/>
      <c r="H25" s="137">
        <v>1000</v>
      </c>
      <c r="I25" s="135"/>
      <c r="J25" s="107">
        <v>0</v>
      </c>
      <c r="K25" s="107"/>
      <c r="L25" s="107">
        <v>0</v>
      </c>
      <c r="M25" s="107"/>
      <c r="N25" s="107">
        <f t="shared" si="0"/>
        <v>0</v>
      </c>
      <c r="O25" s="107"/>
      <c r="P25" s="107">
        <v>8934580000</v>
      </c>
      <c r="Q25" s="107"/>
      <c r="R25" s="107">
        <v>0</v>
      </c>
      <c r="S25" s="107"/>
      <c r="T25" s="107">
        <f t="shared" si="1"/>
        <v>8934580000</v>
      </c>
    </row>
    <row r="26" spans="1:20" ht="21">
      <c r="A26" s="14">
        <v>19</v>
      </c>
      <c r="B26" s="133" t="s">
        <v>221</v>
      </c>
      <c r="C26" s="134"/>
      <c r="D26" s="95" t="s">
        <v>312</v>
      </c>
      <c r="E26" s="135">
        <v>240173</v>
      </c>
      <c r="F26" s="136">
        <v>1080696</v>
      </c>
      <c r="G26" s="135"/>
      <c r="H26" s="137">
        <v>650</v>
      </c>
      <c r="I26" s="135"/>
      <c r="J26" s="107">
        <v>0</v>
      </c>
      <c r="K26" s="107"/>
      <c r="L26" s="107">
        <v>0</v>
      </c>
      <c r="M26" s="107"/>
      <c r="N26" s="107">
        <f t="shared" si="0"/>
        <v>0</v>
      </c>
      <c r="O26" s="107"/>
      <c r="P26" s="107">
        <v>702452400</v>
      </c>
      <c r="Q26" s="107"/>
      <c r="R26" s="107">
        <v>0</v>
      </c>
      <c r="S26" s="107"/>
      <c r="T26" s="107">
        <f t="shared" si="1"/>
        <v>702452400</v>
      </c>
    </row>
    <row r="27" spans="1:20" ht="21">
      <c r="A27" s="14">
        <v>20</v>
      </c>
      <c r="B27" s="133" t="s">
        <v>271</v>
      </c>
      <c r="C27" s="134"/>
      <c r="D27" s="95" t="s">
        <v>312</v>
      </c>
      <c r="E27" s="135">
        <v>2787425</v>
      </c>
      <c r="F27" s="136">
        <v>1923060</v>
      </c>
      <c r="G27" s="135"/>
      <c r="H27" s="138">
        <v>11</v>
      </c>
      <c r="I27" s="135"/>
      <c r="J27" s="139">
        <v>0</v>
      </c>
      <c r="K27" s="139"/>
      <c r="L27" s="107">
        <v>0</v>
      </c>
      <c r="M27" s="139"/>
      <c r="N27" s="139">
        <f t="shared" si="0"/>
        <v>0</v>
      </c>
      <c r="O27" s="139"/>
      <c r="P27" s="139">
        <v>21153660</v>
      </c>
      <c r="Q27" s="139"/>
      <c r="R27" s="139">
        <v>0</v>
      </c>
      <c r="S27" s="139"/>
      <c r="T27" s="107">
        <f t="shared" si="1"/>
        <v>21153660</v>
      </c>
    </row>
    <row r="28" spans="1:20" ht="21">
      <c r="A28" s="14">
        <v>21</v>
      </c>
      <c r="B28" s="133" t="s">
        <v>233</v>
      </c>
      <c r="C28" s="134"/>
      <c r="D28" s="95" t="s">
        <v>312</v>
      </c>
      <c r="E28" s="135">
        <v>2714040</v>
      </c>
      <c r="F28" s="136">
        <v>1146913</v>
      </c>
      <c r="G28" s="135"/>
      <c r="H28" s="137">
        <v>550</v>
      </c>
      <c r="I28" s="135"/>
      <c r="J28" s="107">
        <v>0</v>
      </c>
      <c r="K28" s="107"/>
      <c r="L28" s="107">
        <v>0</v>
      </c>
      <c r="M28" s="107"/>
      <c r="N28" s="107">
        <f t="shared" si="0"/>
        <v>0</v>
      </c>
      <c r="O28" s="107"/>
      <c r="P28" s="107">
        <v>630802150</v>
      </c>
      <c r="Q28" s="107"/>
      <c r="R28" s="107">
        <v>0</v>
      </c>
      <c r="S28" s="107"/>
      <c r="T28" s="107">
        <f t="shared" si="1"/>
        <v>630802150</v>
      </c>
    </row>
    <row r="29" spans="1:20" ht="21">
      <c r="A29" s="14">
        <v>22</v>
      </c>
      <c r="B29" s="133" t="s">
        <v>119</v>
      </c>
      <c r="C29" s="134"/>
      <c r="D29" s="95" t="s">
        <v>312</v>
      </c>
      <c r="E29" s="135">
        <v>727710</v>
      </c>
      <c r="F29" s="136">
        <v>1809077</v>
      </c>
      <c r="G29" s="135"/>
      <c r="H29" s="137">
        <v>550</v>
      </c>
      <c r="I29" s="135"/>
      <c r="J29" s="107">
        <v>0</v>
      </c>
      <c r="K29" s="107"/>
      <c r="L29" s="107">
        <v>0</v>
      </c>
      <c r="M29" s="107"/>
      <c r="N29" s="107">
        <f t="shared" si="0"/>
        <v>0</v>
      </c>
      <c r="O29" s="107"/>
      <c r="P29" s="107">
        <v>994992350</v>
      </c>
      <c r="Q29" s="107"/>
      <c r="R29" s="107">
        <v>0</v>
      </c>
      <c r="S29" s="107"/>
      <c r="T29" s="107">
        <f t="shared" si="1"/>
        <v>994992350</v>
      </c>
    </row>
    <row r="30" spans="1:20" ht="21">
      <c r="A30" s="14">
        <v>23</v>
      </c>
      <c r="B30" s="133" t="s">
        <v>142</v>
      </c>
      <c r="C30" s="134"/>
      <c r="D30" s="95" t="s">
        <v>330</v>
      </c>
      <c r="E30" s="135"/>
      <c r="F30" s="136">
        <v>7144811</v>
      </c>
      <c r="G30" s="135"/>
      <c r="H30" s="137">
        <v>600</v>
      </c>
      <c r="I30" s="135"/>
      <c r="J30" s="107">
        <v>0</v>
      </c>
      <c r="K30" s="107"/>
      <c r="L30" s="107">
        <v>0</v>
      </c>
      <c r="M30" s="107"/>
      <c r="N30" s="107">
        <f t="shared" si="0"/>
        <v>0</v>
      </c>
      <c r="O30" s="107"/>
      <c r="P30" s="107">
        <v>4286886600</v>
      </c>
      <c r="Q30" s="107"/>
      <c r="R30" s="107">
        <v>0</v>
      </c>
      <c r="S30" s="107"/>
      <c r="T30" s="107">
        <f t="shared" si="1"/>
        <v>4286886600</v>
      </c>
    </row>
    <row r="31" spans="1:20" ht="21">
      <c r="A31" s="14">
        <v>24</v>
      </c>
      <c r="B31" s="133" t="s">
        <v>197</v>
      </c>
      <c r="C31" s="134"/>
      <c r="D31" s="95" t="s">
        <v>324</v>
      </c>
      <c r="E31" s="135">
        <v>301384</v>
      </c>
      <c r="F31" s="136">
        <v>5399176</v>
      </c>
      <c r="G31" s="135"/>
      <c r="H31" s="137">
        <v>1000</v>
      </c>
      <c r="I31" s="135"/>
      <c r="J31" s="107">
        <v>0</v>
      </c>
      <c r="K31" s="107"/>
      <c r="L31" s="107">
        <v>0</v>
      </c>
      <c r="M31" s="107"/>
      <c r="N31" s="107">
        <f t="shared" si="0"/>
        <v>0</v>
      </c>
      <c r="O31" s="107"/>
      <c r="P31" s="107">
        <v>5399176000</v>
      </c>
      <c r="Q31" s="107"/>
      <c r="R31" s="107">
        <v>0</v>
      </c>
      <c r="S31" s="107"/>
      <c r="T31" s="107">
        <f t="shared" si="1"/>
        <v>5399176000</v>
      </c>
    </row>
    <row r="32" spans="1:20" ht="21">
      <c r="A32" s="14">
        <v>25</v>
      </c>
      <c r="B32" s="133" t="s">
        <v>223</v>
      </c>
      <c r="C32" s="134"/>
      <c r="D32" s="95" t="s">
        <v>324</v>
      </c>
      <c r="E32" s="135">
        <v>6014827</v>
      </c>
      <c r="F32" s="136">
        <v>5260809</v>
      </c>
      <c r="G32" s="135"/>
      <c r="H32" s="137">
        <v>200</v>
      </c>
      <c r="I32" s="135"/>
      <c r="J32" s="107">
        <v>0</v>
      </c>
      <c r="K32" s="107"/>
      <c r="L32" s="107">
        <v>0</v>
      </c>
      <c r="M32" s="107"/>
      <c r="N32" s="107">
        <f t="shared" si="0"/>
        <v>0</v>
      </c>
      <c r="O32" s="107"/>
      <c r="P32" s="107">
        <v>1052161800</v>
      </c>
      <c r="Q32" s="107"/>
      <c r="R32" s="107">
        <v>0</v>
      </c>
      <c r="S32" s="107"/>
      <c r="T32" s="107">
        <f t="shared" si="1"/>
        <v>1052161800</v>
      </c>
    </row>
    <row r="33" spans="1:20" ht="21">
      <c r="A33" s="14">
        <v>26</v>
      </c>
      <c r="B33" s="133" t="s">
        <v>156</v>
      </c>
      <c r="C33" s="134"/>
      <c r="D33" s="95" t="s">
        <v>324</v>
      </c>
      <c r="E33" s="135">
        <v>216299</v>
      </c>
      <c r="F33" s="136">
        <v>808373</v>
      </c>
      <c r="G33" s="135"/>
      <c r="H33" s="137">
        <v>800</v>
      </c>
      <c r="I33" s="135"/>
      <c r="J33" s="107">
        <v>0</v>
      </c>
      <c r="K33" s="107"/>
      <c r="L33" s="107">
        <v>0</v>
      </c>
      <c r="M33" s="107"/>
      <c r="N33" s="107">
        <f t="shared" si="0"/>
        <v>0</v>
      </c>
      <c r="O33" s="107"/>
      <c r="P33" s="107">
        <v>646698400</v>
      </c>
      <c r="Q33" s="107"/>
      <c r="R33" s="107">
        <v>0</v>
      </c>
      <c r="S33" s="107"/>
      <c r="T33" s="107">
        <f t="shared" si="1"/>
        <v>646698400</v>
      </c>
    </row>
    <row r="34" spans="1:20" ht="21">
      <c r="A34" s="14">
        <v>27</v>
      </c>
      <c r="B34" s="133" t="s">
        <v>196</v>
      </c>
      <c r="C34" s="134"/>
      <c r="D34" s="95" t="s">
        <v>326</v>
      </c>
      <c r="E34" s="135">
        <v>569239</v>
      </c>
      <c r="F34" s="136">
        <v>6219753</v>
      </c>
      <c r="G34" s="135"/>
      <c r="H34" s="137">
        <v>550</v>
      </c>
      <c r="I34" s="135"/>
      <c r="J34" s="107">
        <v>0</v>
      </c>
      <c r="K34" s="107"/>
      <c r="L34" s="107">
        <v>0</v>
      </c>
      <c r="M34" s="107"/>
      <c r="N34" s="107">
        <f t="shared" si="0"/>
        <v>0</v>
      </c>
      <c r="O34" s="107"/>
      <c r="P34" s="107">
        <v>3420864150</v>
      </c>
      <c r="Q34" s="107"/>
      <c r="R34" s="107">
        <v>0</v>
      </c>
      <c r="S34" s="107"/>
      <c r="T34" s="107">
        <f t="shared" si="1"/>
        <v>3420864150</v>
      </c>
    </row>
    <row r="35" spans="1:20" ht="21">
      <c r="A35" s="14">
        <v>28</v>
      </c>
      <c r="B35" s="133" t="s">
        <v>90</v>
      </c>
      <c r="C35" s="134"/>
      <c r="D35" s="95" t="s">
        <v>322</v>
      </c>
      <c r="E35" s="135">
        <v>104826</v>
      </c>
      <c r="F35" s="136">
        <v>16055417</v>
      </c>
      <c r="G35" s="135"/>
      <c r="H35" s="137">
        <v>150</v>
      </c>
      <c r="I35" s="135"/>
      <c r="J35" s="107">
        <v>0</v>
      </c>
      <c r="K35" s="107"/>
      <c r="L35" s="107">
        <v>0</v>
      </c>
      <c r="M35" s="107"/>
      <c r="N35" s="107">
        <f t="shared" si="0"/>
        <v>0</v>
      </c>
      <c r="O35" s="107"/>
      <c r="P35" s="107">
        <v>2408312550</v>
      </c>
      <c r="Q35" s="107"/>
      <c r="R35" s="107">
        <v>0</v>
      </c>
      <c r="S35" s="107"/>
      <c r="T35" s="107">
        <f t="shared" si="1"/>
        <v>2408312550</v>
      </c>
    </row>
    <row r="36" spans="1:20" ht="21">
      <c r="A36" s="14">
        <v>29</v>
      </c>
      <c r="B36" s="133" t="s">
        <v>92</v>
      </c>
      <c r="C36" s="134"/>
      <c r="D36" s="95" t="s">
        <v>322</v>
      </c>
      <c r="E36" s="135">
        <v>221685</v>
      </c>
      <c r="F36" s="136">
        <v>11537306</v>
      </c>
      <c r="G36" s="135"/>
      <c r="H36" s="137">
        <v>360</v>
      </c>
      <c r="I36" s="135"/>
      <c r="J36" s="107">
        <v>0</v>
      </c>
      <c r="K36" s="107"/>
      <c r="L36" s="107">
        <v>0</v>
      </c>
      <c r="M36" s="107"/>
      <c r="N36" s="107">
        <f t="shared" si="0"/>
        <v>0</v>
      </c>
      <c r="O36" s="107"/>
      <c r="P36" s="107">
        <v>4153430160</v>
      </c>
      <c r="Q36" s="107"/>
      <c r="R36" s="107">
        <v>0</v>
      </c>
      <c r="S36" s="107"/>
      <c r="T36" s="107">
        <f t="shared" si="1"/>
        <v>4153430160</v>
      </c>
    </row>
    <row r="37" spans="1:20" ht="21">
      <c r="A37" s="14">
        <v>30</v>
      </c>
      <c r="B37" s="133" t="s">
        <v>224</v>
      </c>
      <c r="C37" s="134"/>
      <c r="D37" s="95" t="s">
        <v>321</v>
      </c>
      <c r="E37" s="135"/>
      <c r="F37" s="136">
        <v>2013823</v>
      </c>
      <c r="G37" s="135"/>
      <c r="H37" s="137">
        <v>600</v>
      </c>
      <c r="I37" s="135"/>
      <c r="J37" s="107">
        <v>0</v>
      </c>
      <c r="K37" s="107"/>
      <c r="L37" s="107">
        <v>0</v>
      </c>
      <c r="M37" s="107"/>
      <c r="N37" s="107">
        <f t="shared" si="0"/>
        <v>0</v>
      </c>
      <c r="O37" s="107"/>
      <c r="P37" s="107">
        <v>1208293800</v>
      </c>
      <c r="Q37" s="107"/>
      <c r="R37" s="107">
        <v>0</v>
      </c>
      <c r="S37" s="107"/>
      <c r="T37" s="107">
        <f t="shared" si="1"/>
        <v>1208293800</v>
      </c>
    </row>
    <row r="38" spans="1:20" ht="21">
      <c r="A38" s="14">
        <v>31</v>
      </c>
      <c r="B38" s="133" t="s">
        <v>254</v>
      </c>
      <c r="C38" s="134"/>
      <c r="D38" s="95" t="s">
        <v>321</v>
      </c>
      <c r="E38" s="135">
        <v>4147582</v>
      </c>
      <c r="F38" s="136">
        <v>13001619</v>
      </c>
      <c r="G38" s="135"/>
      <c r="H38" s="137">
        <v>110</v>
      </c>
      <c r="I38" s="135"/>
      <c r="J38" s="107">
        <v>0</v>
      </c>
      <c r="K38" s="107"/>
      <c r="L38" s="107">
        <v>0</v>
      </c>
      <c r="M38" s="107"/>
      <c r="N38" s="107">
        <f t="shared" si="0"/>
        <v>0</v>
      </c>
      <c r="O38" s="107"/>
      <c r="P38" s="107">
        <v>1430178090</v>
      </c>
      <c r="Q38" s="107"/>
      <c r="R38" s="107">
        <v>-160068594</v>
      </c>
      <c r="S38" s="107"/>
      <c r="T38" s="107">
        <f t="shared" si="1"/>
        <v>1270109496</v>
      </c>
    </row>
    <row r="39" spans="1:20" ht="21">
      <c r="A39" s="14">
        <v>32</v>
      </c>
      <c r="B39" s="133" t="s">
        <v>289</v>
      </c>
      <c r="C39" s="134"/>
      <c r="D39" s="95" t="s">
        <v>321</v>
      </c>
      <c r="E39" s="135">
        <v>4047359</v>
      </c>
      <c r="F39" s="136">
        <v>1924930</v>
      </c>
      <c r="G39" s="135"/>
      <c r="H39" s="137">
        <v>1200</v>
      </c>
      <c r="I39" s="135"/>
      <c r="J39" s="107">
        <v>0</v>
      </c>
      <c r="K39" s="107"/>
      <c r="L39" s="107">
        <v>0</v>
      </c>
      <c r="M39" s="107"/>
      <c r="N39" s="107">
        <f t="shared" si="0"/>
        <v>0</v>
      </c>
      <c r="O39" s="107"/>
      <c r="P39" s="107">
        <v>2309916000</v>
      </c>
      <c r="Q39" s="107"/>
      <c r="R39" s="107">
        <v>0</v>
      </c>
      <c r="S39" s="107"/>
      <c r="T39" s="107">
        <f t="shared" si="1"/>
        <v>2309916000</v>
      </c>
    </row>
    <row r="40" spans="1:20" ht="21">
      <c r="A40" s="14">
        <v>33</v>
      </c>
      <c r="B40" s="133" t="s">
        <v>262</v>
      </c>
      <c r="C40" s="134"/>
      <c r="D40" s="95" t="s">
        <v>321</v>
      </c>
      <c r="E40" s="135">
        <v>2219908</v>
      </c>
      <c r="F40" s="136">
        <v>395342</v>
      </c>
      <c r="G40" s="135"/>
      <c r="H40" s="137">
        <v>3050</v>
      </c>
      <c r="I40" s="135"/>
      <c r="J40" s="107">
        <v>0</v>
      </c>
      <c r="K40" s="107"/>
      <c r="L40" s="107">
        <v>0</v>
      </c>
      <c r="M40" s="107"/>
      <c r="N40" s="107">
        <f t="shared" ref="N40:N71" si="2">L40+J40</f>
        <v>0</v>
      </c>
      <c r="O40" s="107"/>
      <c r="P40" s="107">
        <v>1205793100</v>
      </c>
      <c r="Q40" s="107"/>
      <c r="R40" s="107">
        <v>0</v>
      </c>
      <c r="S40" s="107"/>
      <c r="T40" s="107">
        <f t="shared" si="1"/>
        <v>1205793100</v>
      </c>
    </row>
    <row r="41" spans="1:20" ht="21">
      <c r="A41" s="14">
        <v>34</v>
      </c>
      <c r="B41" s="133" t="s">
        <v>181</v>
      </c>
      <c r="C41" s="134"/>
      <c r="D41" s="95" t="s">
        <v>321</v>
      </c>
      <c r="E41" s="135">
        <v>1415917</v>
      </c>
      <c r="F41" s="136">
        <v>3784383</v>
      </c>
      <c r="G41" s="135"/>
      <c r="H41" s="137">
        <v>4290</v>
      </c>
      <c r="I41" s="135"/>
      <c r="J41" s="107">
        <v>0</v>
      </c>
      <c r="K41" s="107"/>
      <c r="L41" s="107">
        <v>0</v>
      </c>
      <c r="M41" s="107"/>
      <c r="N41" s="107">
        <f t="shared" si="2"/>
        <v>0</v>
      </c>
      <c r="O41" s="107"/>
      <c r="P41" s="107">
        <v>16235003070</v>
      </c>
      <c r="Q41" s="107"/>
      <c r="R41" s="107">
        <v>0</v>
      </c>
      <c r="S41" s="107"/>
      <c r="T41" s="107">
        <f t="shared" si="1"/>
        <v>16235003070</v>
      </c>
    </row>
    <row r="42" spans="1:20" ht="21">
      <c r="A42" s="14">
        <v>35</v>
      </c>
      <c r="B42" s="133" t="s">
        <v>227</v>
      </c>
      <c r="C42" s="134"/>
      <c r="D42" s="95" t="s">
        <v>321</v>
      </c>
      <c r="E42" s="135">
        <v>1126816</v>
      </c>
      <c r="F42" s="136">
        <v>1437914</v>
      </c>
      <c r="G42" s="135"/>
      <c r="H42" s="137">
        <v>1350</v>
      </c>
      <c r="I42" s="135"/>
      <c r="J42" s="107">
        <v>0</v>
      </c>
      <c r="K42" s="107"/>
      <c r="L42" s="107">
        <v>0</v>
      </c>
      <c r="M42" s="107"/>
      <c r="N42" s="107">
        <f t="shared" si="2"/>
        <v>0</v>
      </c>
      <c r="O42" s="107"/>
      <c r="P42" s="107">
        <v>1941183900</v>
      </c>
      <c r="Q42" s="107"/>
      <c r="R42" s="107">
        <v>0</v>
      </c>
      <c r="S42" s="107"/>
      <c r="T42" s="107">
        <f t="shared" si="1"/>
        <v>1941183900</v>
      </c>
    </row>
    <row r="43" spans="1:20" ht="21">
      <c r="A43" s="14">
        <v>36</v>
      </c>
      <c r="B43" s="133" t="s">
        <v>149</v>
      </c>
      <c r="C43" s="134"/>
      <c r="D43" s="95" t="s">
        <v>321</v>
      </c>
      <c r="E43" s="135">
        <v>3293765</v>
      </c>
      <c r="F43" s="136">
        <v>8208507</v>
      </c>
      <c r="G43" s="135"/>
      <c r="H43" s="138">
        <v>500</v>
      </c>
      <c r="I43" s="135"/>
      <c r="J43" s="139">
        <v>0</v>
      </c>
      <c r="K43" s="139"/>
      <c r="L43" s="107">
        <v>0</v>
      </c>
      <c r="M43" s="139"/>
      <c r="N43" s="107">
        <f t="shared" si="2"/>
        <v>0</v>
      </c>
      <c r="O43" s="139"/>
      <c r="P43" s="139">
        <v>4104253500</v>
      </c>
      <c r="Q43" s="139"/>
      <c r="R43" s="139">
        <v>0</v>
      </c>
      <c r="S43" s="139"/>
      <c r="T43" s="107">
        <f t="shared" si="1"/>
        <v>4104253500</v>
      </c>
    </row>
    <row r="44" spans="1:20" ht="21">
      <c r="A44" s="14">
        <v>37</v>
      </c>
      <c r="B44" s="133" t="s">
        <v>210</v>
      </c>
      <c r="C44" s="134"/>
      <c r="D44" s="95" t="s">
        <v>321</v>
      </c>
      <c r="E44" s="135">
        <v>1677595</v>
      </c>
      <c r="F44" s="136">
        <v>11532657</v>
      </c>
      <c r="G44" s="135"/>
      <c r="H44" s="137">
        <v>700</v>
      </c>
      <c r="I44" s="135"/>
      <c r="J44" s="107">
        <v>0</v>
      </c>
      <c r="K44" s="107"/>
      <c r="L44" s="107">
        <v>0</v>
      </c>
      <c r="M44" s="107"/>
      <c r="N44" s="107">
        <f t="shared" si="2"/>
        <v>0</v>
      </c>
      <c r="O44" s="107"/>
      <c r="P44" s="107">
        <v>8072859900</v>
      </c>
      <c r="Q44" s="107"/>
      <c r="R44" s="107">
        <v>0</v>
      </c>
      <c r="S44" s="107"/>
      <c r="T44" s="107">
        <f t="shared" si="1"/>
        <v>8072859900</v>
      </c>
    </row>
    <row r="45" spans="1:20" ht="21">
      <c r="A45" s="14">
        <v>38</v>
      </c>
      <c r="B45" s="133" t="s">
        <v>282</v>
      </c>
      <c r="C45" s="134"/>
      <c r="D45" s="95" t="s">
        <v>318</v>
      </c>
      <c r="E45" s="135">
        <v>1318171</v>
      </c>
      <c r="F45" s="136">
        <v>10160200</v>
      </c>
      <c r="G45" s="135"/>
      <c r="H45" s="137">
        <v>120</v>
      </c>
      <c r="I45" s="135"/>
      <c r="J45" s="107">
        <v>0</v>
      </c>
      <c r="K45" s="107"/>
      <c r="L45" s="107">
        <v>0</v>
      </c>
      <c r="M45" s="107"/>
      <c r="N45" s="107">
        <f t="shared" si="2"/>
        <v>0</v>
      </c>
      <c r="O45" s="107"/>
      <c r="P45" s="107">
        <v>1219224000</v>
      </c>
      <c r="Q45" s="107"/>
      <c r="R45" s="107">
        <v>-47356298</v>
      </c>
      <c r="S45" s="107"/>
      <c r="T45" s="107">
        <f t="shared" si="1"/>
        <v>1171867702</v>
      </c>
    </row>
    <row r="46" spans="1:20" ht="21">
      <c r="A46" s="14">
        <v>39</v>
      </c>
      <c r="B46" s="133" t="s">
        <v>272</v>
      </c>
      <c r="C46" s="134"/>
      <c r="D46" s="95" t="s">
        <v>318</v>
      </c>
      <c r="E46" s="135">
        <v>2009331</v>
      </c>
      <c r="F46" s="136">
        <v>13622849</v>
      </c>
      <c r="G46" s="135"/>
      <c r="H46" s="137">
        <v>2270</v>
      </c>
      <c r="I46" s="135"/>
      <c r="J46" s="107">
        <v>0</v>
      </c>
      <c r="K46" s="107"/>
      <c r="L46" s="107">
        <v>0</v>
      </c>
      <c r="M46" s="107"/>
      <c r="N46" s="107">
        <f t="shared" si="2"/>
        <v>0</v>
      </c>
      <c r="O46" s="107"/>
      <c r="P46" s="107">
        <v>30923867230</v>
      </c>
      <c r="Q46" s="107"/>
      <c r="R46" s="107">
        <v>0</v>
      </c>
      <c r="S46" s="107"/>
      <c r="T46" s="107">
        <f t="shared" si="1"/>
        <v>30923867230</v>
      </c>
    </row>
    <row r="47" spans="1:20" ht="21">
      <c r="A47" s="14">
        <v>40</v>
      </c>
      <c r="B47" s="133" t="s">
        <v>154</v>
      </c>
      <c r="C47" s="134"/>
      <c r="D47" s="95" t="s">
        <v>318</v>
      </c>
      <c r="E47" s="135">
        <v>1045247</v>
      </c>
      <c r="F47" s="136">
        <v>9742286</v>
      </c>
      <c r="G47" s="135"/>
      <c r="H47" s="137">
        <v>25</v>
      </c>
      <c r="I47" s="135"/>
      <c r="J47" s="107">
        <v>0</v>
      </c>
      <c r="K47" s="107"/>
      <c r="L47" s="107">
        <v>0</v>
      </c>
      <c r="M47" s="107"/>
      <c r="N47" s="107">
        <f t="shared" si="2"/>
        <v>0</v>
      </c>
      <c r="O47" s="107"/>
      <c r="P47" s="107">
        <v>243557150</v>
      </c>
      <c r="Q47" s="107"/>
      <c r="R47" s="107">
        <v>0</v>
      </c>
      <c r="S47" s="107"/>
      <c r="T47" s="107">
        <f t="shared" si="1"/>
        <v>243557150</v>
      </c>
    </row>
    <row r="48" spans="1:20" ht="21">
      <c r="A48" s="14">
        <v>41</v>
      </c>
      <c r="B48" s="133" t="s">
        <v>204</v>
      </c>
      <c r="C48" s="134"/>
      <c r="D48" s="95" t="s">
        <v>318</v>
      </c>
      <c r="E48" s="135">
        <v>357051</v>
      </c>
      <c r="F48" s="136">
        <v>42829844</v>
      </c>
      <c r="G48" s="135"/>
      <c r="H48" s="137">
        <v>40</v>
      </c>
      <c r="I48" s="135"/>
      <c r="J48" s="107">
        <v>0</v>
      </c>
      <c r="K48" s="107"/>
      <c r="L48" s="107">
        <v>0</v>
      </c>
      <c r="M48" s="107"/>
      <c r="N48" s="107">
        <f t="shared" si="2"/>
        <v>0</v>
      </c>
      <c r="O48" s="107"/>
      <c r="P48" s="107">
        <v>1713193760</v>
      </c>
      <c r="Q48" s="107"/>
      <c r="R48" s="107">
        <v>0</v>
      </c>
      <c r="S48" s="107"/>
      <c r="T48" s="107">
        <f t="shared" si="1"/>
        <v>1713193760</v>
      </c>
    </row>
    <row r="49" spans="1:20" ht="21">
      <c r="A49" s="14">
        <v>42</v>
      </c>
      <c r="B49" s="133" t="s">
        <v>252</v>
      </c>
      <c r="C49" s="134"/>
      <c r="D49" s="95" t="s">
        <v>315</v>
      </c>
      <c r="E49" s="135">
        <v>623239</v>
      </c>
      <c r="F49" s="136">
        <v>2853275</v>
      </c>
      <c r="G49" s="135"/>
      <c r="H49" s="137">
        <v>100</v>
      </c>
      <c r="I49" s="135"/>
      <c r="J49" s="107">
        <v>9992</v>
      </c>
      <c r="K49" s="107"/>
      <c r="L49" s="107">
        <v>0</v>
      </c>
      <c r="M49" s="107"/>
      <c r="N49" s="107">
        <f t="shared" si="2"/>
        <v>9992</v>
      </c>
      <c r="O49" s="107"/>
      <c r="P49" s="107">
        <v>285337492</v>
      </c>
      <c r="Q49" s="107"/>
      <c r="R49" s="107">
        <v>0</v>
      </c>
      <c r="S49" s="107"/>
      <c r="T49" s="107">
        <f t="shared" si="1"/>
        <v>285337492</v>
      </c>
    </row>
    <row r="50" spans="1:20" ht="21">
      <c r="A50" s="14">
        <v>43</v>
      </c>
      <c r="B50" s="133" t="s">
        <v>143</v>
      </c>
      <c r="C50" s="134"/>
      <c r="D50" s="95" t="s">
        <v>315</v>
      </c>
      <c r="E50" s="135">
        <v>870763</v>
      </c>
      <c r="F50" s="136">
        <v>18354561</v>
      </c>
      <c r="G50" s="135"/>
      <c r="H50" s="137">
        <v>140</v>
      </c>
      <c r="I50" s="135"/>
      <c r="J50" s="107">
        <v>0</v>
      </c>
      <c r="K50" s="107"/>
      <c r="L50" s="107">
        <v>0</v>
      </c>
      <c r="M50" s="107"/>
      <c r="N50" s="107">
        <f t="shared" si="2"/>
        <v>0</v>
      </c>
      <c r="O50" s="107"/>
      <c r="P50" s="107">
        <v>2569638540</v>
      </c>
      <c r="Q50" s="107"/>
      <c r="R50" s="107">
        <v>0</v>
      </c>
      <c r="S50" s="107"/>
      <c r="T50" s="107">
        <f t="shared" si="1"/>
        <v>2569638540</v>
      </c>
    </row>
    <row r="51" spans="1:20" ht="21">
      <c r="A51" s="14">
        <v>44</v>
      </c>
      <c r="B51" s="133" t="s">
        <v>304</v>
      </c>
      <c r="C51" s="134"/>
      <c r="D51" s="95" t="s">
        <v>315</v>
      </c>
      <c r="E51" s="135">
        <v>922577</v>
      </c>
      <c r="F51" s="136">
        <v>3155003</v>
      </c>
      <c r="G51" s="135"/>
      <c r="H51" s="137">
        <v>2200</v>
      </c>
      <c r="I51" s="135"/>
      <c r="J51" s="107">
        <v>0</v>
      </c>
      <c r="K51" s="107"/>
      <c r="L51" s="107">
        <v>0</v>
      </c>
      <c r="M51" s="107"/>
      <c r="N51" s="107">
        <f t="shared" si="2"/>
        <v>0</v>
      </c>
      <c r="O51" s="107"/>
      <c r="P51" s="107">
        <v>6941006600</v>
      </c>
      <c r="Q51" s="107"/>
      <c r="R51" s="107">
        <v>0</v>
      </c>
      <c r="S51" s="107"/>
      <c r="T51" s="107">
        <f t="shared" si="1"/>
        <v>6941006600</v>
      </c>
    </row>
    <row r="52" spans="1:20" ht="21">
      <c r="A52" s="14">
        <v>45</v>
      </c>
      <c r="B52" s="133" t="s">
        <v>155</v>
      </c>
      <c r="C52" s="134"/>
      <c r="D52" s="95" t="s">
        <v>315</v>
      </c>
      <c r="E52" s="135">
        <v>139761</v>
      </c>
      <c r="F52" s="136">
        <v>1211195</v>
      </c>
      <c r="G52" s="135"/>
      <c r="H52" s="137">
        <v>4790</v>
      </c>
      <c r="I52" s="135"/>
      <c r="J52" s="107">
        <v>0</v>
      </c>
      <c r="K52" s="107"/>
      <c r="L52" s="107">
        <v>0</v>
      </c>
      <c r="M52" s="107"/>
      <c r="N52" s="107">
        <f t="shared" si="2"/>
        <v>0</v>
      </c>
      <c r="O52" s="107"/>
      <c r="P52" s="107">
        <v>5801624050</v>
      </c>
      <c r="Q52" s="107"/>
      <c r="R52" s="107">
        <v>-147170704</v>
      </c>
      <c r="S52" s="107"/>
      <c r="T52" s="107">
        <f t="shared" si="1"/>
        <v>5654453346</v>
      </c>
    </row>
    <row r="53" spans="1:20" ht="21">
      <c r="A53" s="14">
        <v>46</v>
      </c>
      <c r="B53" s="133" t="s">
        <v>128</v>
      </c>
      <c r="C53" s="134"/>
      <c r="D53" s="95" t="s">
        <v>315</v>
      </c>
      <c r="E53" s="135">
        <v>4403047</v>
      </c>
      <c r="F53" s="136">
        <v>8142349</v>
      </c>
      <c r="G53" s="135"/>
      <c r="H53" s="137">
        <v>135</v>
      </c>
      <c r="I53" s="135"/>
      <c r="J53" s="107">
        <v>0</v>
      </c>
      <c r="K53" s="107"/>
      <c r="L53" s="107">
        <v>0</v>
      </c>
      <c r="M53" s="107"/>
      <c r="N53" s="107">
        <f t="shared" si="2"/>
        <v>0</v>
      </c>
      <c r="O53" s="107"/>
      <c r="P53" s="107">
        <v>1121371685</v>
      </c>
      <c r="Q53" s="107"/>
      <c r="R53" s="107">
        <v>0</v>
      </c>
      <c r="S53" s="107"/>
      <c r="T53" s="107">
        <f t="shared" si="1"/>
        <v>1121371685</v>
      </c>
    </row>
    <row r="54" spans="1:20" ht="21">
      <c r="A54" s="14">
        <v>73</v>
      </c>
      <c r="B54" s="133" t="s">
        <v>128</v>
      </c>
      <c r="C54" s="134"/>
      <c r="D54" s="95" t="s">
        <v>315</v>
      </c>
      <c r="E54" s="135"/>
      <c r="F54" s="136">
        <v>7881707</v>
      </c>
      <c r="G54" s="135"/>
      <c r="H54" s="137">
        <v>85</v>
      </c>
      <c r="I54" s="135"/>
      <c r="J54" s="107">
        <v>0</v>
      </c>
      <c r="K54" s="107"/>
      <c r="L54" s="107">
        <v>0</v>
      </c>
      <c r="M54" s="107"/>
      <c r="N54" s="107">
        <f t="shared" si="2"/>
        <v>0</v>
      </c>
      <c r="O54" s="107"/>
      <c r="P54" s="107">
        <v>669945095</v>
      </c>
      <c r="Q54" s="107"/>
      <c r="R54" s="107">
        <v>0</v>
      </c>
      <c r="S54" s="107"/>
      <c r="T54" s="107">
        <f>P54+R54</f>
        <v>669945095</v>
      </c>
    </row>
    <row r="55" spans="1:20" ht="21">
      <c r="A55" s="14">
        <v>47</v>
      </c>
      <c r="B55" s="133" t="s">
        <v>91</v>
      </c>
      <c r="C55" s="134"/>
      <c r="D55" s="95" t="s">
        <v>316</v>
      </c>
      <c r="E55" s="135">
        <v>69093</v>
      </c>
      <c r="F55" s="136">
        <v>17791673</v>
      </c>
      <c r="G55" s="135"/>
      <c r="H55" s="137">
        <v>19</v>
      </c>
      <c r="I55" s="135"/>
      <c r="J55" s="107">
        <v>0</v>
      </c>
      <c r="K55" s="107"/>
      <c r="L55" s="107">
        <v>0</v>
      </c>
      <c r="M55" s="107"/>
      <c r="N55" s="107">
        <f t="shared" si="2"/>
        <v>0</v>
      </c>
      <c r="O55" s="107"/>
      <c r="P55" s="107">
        <v>338041787</v>
      </c>
      <c r="Q55" s="107"/>
      <c r="R55" s="107">
        <v>0</v>
      </c>
      <c r="S55" s="107"/>
      <c r="T55" s="107">
        <f t="shared" si="1"/>
        <v>338041787</v>
      </c>
    </row>
    <row r="56" spans="1:20" ht="21">
      <c r="A56" s="14">
        <v>48</v>
      </c>
      <c r="B56" s="133" t="s">
        <v>169</v>
      </c>
      <c r="C56" s="134"/>
      <c r="D56" s="95" t="s">
        <v>316</v>
      </c>
      <c r="E56" s="135">
        <v>293469</v>
      </c>
      <c r="F56" s="136">
        <v>1787786</v>
      </c>
      <c r="G56" s="135"/>
      <c r="H56" s="137">
        <v>300</v>
      </c>
      <c r="I56" s="135"/>
      <c r="J56" s="107">
        <v>0</v>
      </c>
      <c r="K56" s="107"/>
      <c r="L56" s="107">
        <v>0</v>
      </c>
      <c r="M56" s="107"/>
      <c r="N56" s="107">
        <f t="shared" si="2"/>
        <v>0</v>
      </c>
      <c r="O56" s="107"/>
      <c r="P56" s="107">
        <v>536335800</v>
      </c>
      <c r="Q56" s="107"/>
      <c r="R56" s="107">
        <v>0</v>
      </c>
      <c r="S56" s="107"/>
      <c r="T56" s="107">
        <f t="shared" si="1"/>
        <v>536335800</v>
      </c>
    </row>
    <row r="57" spans="1:20" ht="21">
      <c r="A57" s="14">
        <v>49</v>
      </c>
      <c r="B57" s="133" t="s">
        <v>101</v>
      </c>
      <c r="C57" s="134"/>
      <c r="D57" s="95" t="s">
        <v>316</v>
      </c>
      <c r="E57" s="135">
        <v>355050</v>
      </c>
      <c r="F57" s="136">
        <v>20526935</v>
      </c>
      <c r="G57" s="135"/>
      <c r="H57" s="137">
        <v>70</v>
      </c>
      <c r="I57" s="135"/>
      <c r="J57" s="107">
        <v>0</v>
      </c>
      <c r="K57" s="107"/>
      <c r="L57" s="107">
        <v>0</v>
      </c>
      <c r="M57" s="107"/>
      <c r="N57" s="107">
        <f t="shared" si="2"/>
        <v>0</v>
      </c>
      <c r="O57" s="107"/>
      <c r="P57" s="107">
        <v>1436885450</v>
      </c>
      <c r="Q57" s="107"/>
      <c r="R57" s="107">
        <v>0</v>
      </c>
      <c r="S57" s="107"/>
      <c r="T57" s="107">
        <f t="shared" si="1"/>
        <v>1436885450</v>
      </c>
    </row>
    <row r="58" spans="1:20" ht="18">
      <c r="A58" s="14">
        <v>50</v>
      </c>
      <c r="B58" s="133" t="s">
        <v>278</v>
      </c>
      <c r="D58" s="95" t="s">
        <v>327</v>
      </c>
      <c r="E58" s="135">
        <v>491633</v>
      </c>
      <c r="F58" s="136">
        <v>4417881</v>
      </c>
      <c r="H58" s="139">
        <v>1800</v>
      </c>
      <c r="J58" s="139">
        <v>0</v>
      </c>
      <c r="K58" s="140"/>
      <c r="L58" s="107">
        <v>0</v>
      </c>
      <c r="M58" s="140"/>
      <c r="N58" s="107">
        <f t="shared" si="2"/>
        <v>0</v>
      </c>
      <c r="O58" s="140"/>
      <c r="P58" s="139">
        <v>7952185800</v>
      </c>
      <c r="Q58" s="140"/>
      <c r="R58" s="139">
        <v>0</v>
      </c>
      <c r="S58" s="140"/>
      <c r="T58" s="107">
        <f t="shared" si="1"/>
        <v>7952185800</v>
      </c>
    </row>
    <row r="59" spans="1:20" ht="21">
      <c r="A59" s="14">
        <v>51</v>
      </c>
      <c r="B59" s="140" t="s">
        <v>93</v>
      </c>
      <c r="C59" s="134"/>
      <c r="D59" s="95" t="s">
        <v>310</v>
      </c>
      <c r="E59" s="135">
        <v>1369159</v>
      </c>
      <c r="F59" s="136">
        <v>8644028</v>
      </c>
      <c r="G59" s="135"/>
      <c r="H59" s="137">
        <v>78</v>
      </c>
      <c r="I59" s="135"/>
      <c r="J59" s="107">
        <v>0</v>
      </c>
      <c r="K59" s="107"/>
      <c r="L59" s="107">
        <v>0</v>
      </c>
      <c r="M59" s="107"/>
      <c r="N59" s="107">
        <f t="shared" si="2"/>
        <v>0</v>
      </c>
      <c r="O59" s="107"/>
      <c r="P59" s="107">
        <v>674234184</v>
      </c>
      <c r="Q59" s="107"/>
      <c r="R59" s="107">
        <v>0</v>
      </c>
      <c r="S59" s="107"/>
      <c r="T59" s="107">
        <f t="shared" si="1"/>
        <v>674234184</v>
      </c>
    </row>
    <row r="60" spans="1:20" ht="21">
      <c r="A60" s="14">
        <v>52</v>
      </c>
      <c r="B60" s="133" t="s">
        <v>251</v>
      </c>
      <c r="C60" s="134"/>
      <c r="D60" s="95" t="s">
        <v>310</v>
      </c>
      <c r="E60" s="135">
        <v>105355</v>
      </c>
      <c r="F60" s="136">
        <v>2382915</v>
      </c>
      <c r="G60" s="135"/>
      <c r="H60" s="137">
        <v>20</v>
      </c>
      <c r="I60" s="135"/>
      <c r="J60" s="107">
        <v>0</v>
      </c>
      <c r="K60" s="107"/>
      <c r="L60" s="107">
        <v>0</v>
      </c>
      <c r="M60" s="107"/>
      <c r="N60" s="107">
        <f t="shared" si="2"/>
        <v>0</v>
      </c>
      <c r="O60" s="107"/>
      <c r="P60" s="107">
        <v>47658300</v>
      </c>
      <c r="Q60" s="107"/>
      <c r="R60" s="107">
        <v>0</v>
      </c>
      <c r="S60" s="107"/>
      <c r="T60" s="107">
        <f t="shared" si="1"/>
        <v>47658300</v>
      </c>
    </row>
    <row r="61" spans="1:20" ht="21">
      <c r="A61" s="14">
        <v>53</v>
      </c>
      <c r="B61" s="133" t="s">
        <v>265</v>
      </c>
      <c r="C61" s="134"/>
      <c r="D61" s="95" t="s">
        <v>310</v>
      </c>
      <c r="E61" s="135">
        <v>1048281</v>
      </c>
      <c r="F61" s="136">
        <v>9313969</v>
      </c>
      <c r="G61" s="135"/>
      <c r="H61" s="137">
        <v>44</v>
      </c>
      <c r="I61" s="135"/>
      <c r="J61" s="107">
        <v>0</v>
      </c>
      <c r="K61" s="107"/>
      <c r="L61" s="107">
        <v>0</v>
      </c>
      <c r="M61" s="107"/>
      <c r="N61" s="107">
        <f t="shared" si="2"/>
        <v>0</v>
      </c>
      <c r="O61" s="107"/>
      <c r="P61" s="107">
        <v>409814636</v>
      </c>
      <c r="Q61" s="107"/>
      <c r="R61" s="107">
        <v>0</v>
      </c>
      <c r="S61" s="107"/>
      <c r="T61" s="107">
        <f t="shared" si="1"/>
        <v>409814636</v>
      </c>
    </row>
    <row r="62" spans="1:20" ht="21">
      <c r="A62" s="14">
        <v>54</v>
      </c>
      <c r="B62" s="133" t="s">
        <v>147</v>
      </c>
      <c r="C62" s="134"/>
      <c r="D62" s="95" t="s">
        <v>310</v>
      </c>
      <c r="E62" s="135">
        <v>1976188</v>
      </c>
      <c r="F62" s="136">
        <v>3620353</v>
      </c>
      <c r="G62" s="135"/>
      <c r="H62" s="137">
        <v>750</v>
      </c>
      <c r="I62" s="135"/>
      <c r="J62" s="107">
        <v>0</v>
      </c>
      <c r="K62" s="107"/>
      <c r="L62" s="107">
        <v>0</v>
      </c>
      <c r="M62" s="107"/>
      <c r="N62" s="107">
        <f t="shared" si="2"/>
        <v>0</v>
      </c>
      <c r="O62" s="107"/>
      <c r="P62" s="107">
        <v>2715264750</v>
      </c>
      <c r="Q62" s="107"/>
      <c r="R62" s="107">
        <v>0</v>
      </c>
      <c r="S62" s="107"/>
      <c r="T62" s="107">
        <f t="shared" si="1"/>
        <v>2715264750</v>
      </c>
    </row>
    <row r="63" spans="1:20" ht="21">
      <c r="A63" s="14">
        <v>55</v>
      </c>
      <c r="B63" s="133" t="s">
        <v>269</v>
      </c>
      <c r="C63" s="134"/>
      <c r="D63" s="95" t="s">
        <v>310</v>
      </c>
      <c r="E63" s="135">
        <v>2821</v>
      </c>
      <c r="F63" s="136">
        <v>305089</v>
      </c>
      <c r="G63" s="135"/>
      <c r="H63" s="137">
        <v>120</v>
      </c>
      <c r="I63" s="135"/>
      <c r="J63" s="107">
        <v>0</v>
      </c>
      <c r="K63" s="107"/>
      <c r="L63" s="107">
        <v>0</v>
      </c>
      <c r="M63" s="107"/>
      <c r="N63" s="107">
        <f t="shared" si="2"/>
        <v>0</v>
      </c>
      <c r="O63" s="107"/>
      <c r="P63" s="107">
        <v>36616579</v>
      </c>
      <c r="Q63" s="107"/>
      <c r="R63" s="107">
        <v>0</v>
      </c>
      <c r="S63" s="107"/>
      <c r="T63" s="107">
        <f t="shared" si="1"/>
        <v>36616579</v>
      </c>
    </row>
    <row r="64" spans="1:20" ht="21">
      <c r="A64" s="14">
        <v>56</v>
      </c>
      <c r="B64" s="133" t="s">
        <v>99</v>
      </c>
      <c r="C64" s="134"/>
      <c r="D64" s="95" t="s">
        <v>313</v>
      </c>
      <c r="E64" s="135">
        <v>226122</v>
      </c>
      <c r="F64" s="136">
        <v>12816015</v>
      </c>
      <c r="G64" s="135"/>
      <c r="H64" s="137">
        <v>46</v>
      </c>
      <c r="I64" s="135"/>
      <c r="J64" s="107">
        <v>0</v>
      </c>
      <c r="K64" s="107"/>
      <c r="L64" s="107">
        <v>0</v>
      </c>
      <c r="M64" s="107"/>
      <c r="N64" s="107">
        <f t="shared" si="2"/>
        <v>0</v>
      </c>
      <c r="O64" s="107"/>
      <c r="P64" s="107">
        <v>589536690</v>
      </c>
      <c r="Q64" s="107"/>
      <c r="R64" s="107">
        <v>0</v>
      </c>
      <c r="S64" s="107"/>
      <c r="T64" s="107">
        <f t="shared" si="1"/>
        <v>589536690</v>
      </c>
    </row>
    <row r="65" spans="1:20" ht="21">
      <c r="A65" s="14">
        <v>57</v>
      </c>
      <c r="B65" s="133" t="s">
        <v>148</v>
      </c>
      <c r="C65" s="134"/>
      <c r="D65" s="95" t="s">
        <v>313</v>
      </c>
      <c r="E65" s="135">
        <v>1754536</v>
      </c>
      <c r="F65" s="136">
        <v>1211261</v>
      </c>
      <c r="G65" s="135"/>
      <c r="H65" s="137">
        <v>250</v>
      </c>
      <c r="I65" s="135"/>
      <c r="J65" s="107">
        <v>0</v>
      </c>
      <c r="K65" s="107"/>
      <c r="L65" s="107">
        <v>0</v>
      </c>
      <c r="M65" s="107"/>
      <c r="N65" s="107">
        <f t="shared" si="2"/>
        <v>0</v>
      </c>
      <c r="O65" s="107"/>
      <c r="P65" s="107">
        <v>302815250</v>
      </c>
      <c r="Q65" s="107"/>
      <c r="R65" s="107">
        <v>0</v>
      </c>
      <c r="S65" s="107"/>
      <c r="T65" s="107">
        <f t="shared" si="1"/>
        <v>302815250</v>
      </c>
    </row>
    <row r="66" spans="1:20" ht="21">
      <c r="A66" s="14">
        <v>58</v>
      </c>
      <c r="B66" s="133" t="s">
        <v>183</v>
      </c>
      <c r="C66" s="134"/>
      <c r="D66" s="95" t="s">
        <v>313</v>
      </c>
      <c r="E66" s="135">
        <v>528705</v>
      </c>
      <c r="F66" s="136">
        <v>3667501</v>
      </c>
      <c r="G66" s="135"/>
      <c r="H66" s="137">
        <v>500</v>
      </c>
      <c r="I66" s="135"/>
      <c r="J66" s="107">
        <v>0</v>
      </c>
      <c r="K66" s="107"/>
      <c r="L66" s="107">
        <v>0</v>
      </c>
      <c r="M66" s="107"/>
      <c r="N66" s="107">
        <f t="shared" si="2"/>
        <v>0</v>
      </c>
      <c r="O66" s="107"/>
      <c r="P66" s="107">
        <v>1833750500</v>
      </c>
      <c r="Q66" s="107"/>
      <c r="R66" s="107">
        <v>0</v>
      </c>
      <c r="S66" s="107"/>
      <c r="T66" s="107">
        <f t="shared" si="1"/>
        <v>1833750500</v>
      </c>
    </row>
    <row r="67" spans="1:20" ht="21">
      <c r="A67" s="14">
        <v>59</v>
      </c>
      <c r="B67" s="133" t="s">
        <v>195</v>
      </c>
      <c r="C67" s="134"/>
      <c r="D67" s="95" t="s">
        <v>313</v>
      </c>
      <c r="E67" s="135">
        <v>633854</v>
      </c>
      <c r="F67" s="136">
        <v>8366797</v>
      </c>
      <c r="G67" s="135"/>
      <c r="H67" s="137">
        <v>180</v>
      </c>
      <c r="I67" s="135"/>
      <c r="J67" s="107">
        <v>0</v>
      </c>
      <c r="K67" s="107"/>
      <c r="L67" s="107">
        <v>0</v>
      </c>
      <c r="M67" s="107"/>
      <c r="N67" s="107">
        <f t="shared" si="2"/>
        <v>0</v>
      </c>
      <c r="O67" s="107"/>
      <c r="P67" s="107">
        <v>1506023460</v>
      </c>
      <c r="Q67" s="107"/>
      <c r="R67" s="107">
        <v>0</v>
      </c>
      <c r="S67" s="107"/>
      <c r="T67" s="107">
        <f t="shared" si="1"/>
        <v>1506023460</v>
      </c>
    </row>
    <row r="68" spans="1:20" ht="21">
      <c r="A68" s="14">
        <v>60</v>
      </c>
      <c r="B68" s="133" t="s">
        <v>293</v>
      </c>
      <c r="C68" s="134"/>
      <c r="D68" s="95" t="s">
        <v>313</v>
      </c>
      <c r="E68" s="135">
        <v>302497</v>
      </c>
      <c r="F68" s="136">
        <v>8265166</v>
      </c>
      <c r="G68" s="135"/>
      <c r="H68" s="138">
        <v>80</v>
      </c>
      <c r="I68" s="135"/>
      <c r="J68" s="139">
        <v>0</v>
      </c>
      <c r="K68" s="139"/>
      <c r="L68" s="107">
        <v>0</v>
      </c>
      <c r="M68" s="139"/>
      <c r="N68" s="107">
        <f t="shared" si="2"/>
        <v>0</v>
      </c>
      <c r="O68" s="139"/>
      <c r="P68" s="139">
        <v>661213280</v>
      </c>
      <c r="Q68" s="139"/>
      <c r="R68" s="139">
        <v>0</v>
      </c>
      <c r="S68" s="139"/>
      <c r="T68" s="107">
        <f t="shared" si="1"/>
        <v>661213280</v>
      </c>
    </row>
    <row r="69" spans="1:20" ht="21">
      <c r="A69" s="14">
        <v>61</v>
      </c>
      <c r="B69" s="133" t="s">
        <v>201</v>
      </c>
      <c r="C69" s="134"/>
      <c r="D69" s="95" t="s">
        <v>313</v>
      </c>
      <c r="E69" s="135">
        <v>521923</v>
      </c>
      <c r="F69" s="136">
        <v>21374647</v>
      </c>
      <c r="G69" s="135"/>
      <c r="H69" s="137">
        <v>200</v>
      </c>
      <c r="I69" s="135"/>
      <c r="J69" s="107">
        <v>0</v>
      </c>
      <c r="K69" s="107"/>
      <c r="L69" s="107">
        <v>0</v>
      </c>
      <c r="M69" s="107"/>
      <c r="N69" s="107">
        <f t="shared" si="2"/>
        <v>0</v>
      </c>
      <c r="O69" s="107"/>
      <c r="P69" s="107">
        <v>4274929400</v>
      </c>
      <c r="Q69" s="107"/>
      <c r="R69" s="107">
        <v>0</v>
      </c>
      <c r="S69" s="107"/>
      <c r="T69" s="107">
        <f t="shared" si="1"/>
        <v>4274929400</v>
      </c>
    </row>
    <row r="70" spans="1:20" ht="21">
      <c r="A70" s="14">
        <v>62</v>
      </c>
      <c r="B70" s="133" t="s">
        <v>172</v>
      </c>
      <c r="C70" s="134"/>
      <c r="D70" s="95" t="s">
        <v>309</v>
      </c>
      <c r="E70" s="135">
        <v>813670</v>
      </c>
      <c r="F70" s="136">
        <v>951043</v>
      </c>
      <c r="G70" s="135"/>
      <c r="H70" s="137">
        <v>350</v>
      </c>
      <c r="I70" s="135"/>
      <c r="J70" s="107">
        <v>0</v>
      </c>
      <c r="K70" s="107"/>
      <c r="L70" s="107">
        <v>0</v>
      </c>
      <c r="M70" s="107"/>
      <c r="N70" s="107">
        <f t="shared" si="2"/>
        <v>0</v>
      </c>
      <c r="O70" s="107"/>
      <c r="P70" s="107">
        <v>332865050</v>
      </c>
      <c r="Q70" s="107"/>
      <c r="R70" s="107">
        <v>0</v>
      </c>
      <c r="S70" s="107"/>
      <c r="T70" s="107">
        <f t="shared" si="1"/>
        <v>332865050</v>
      </c>
    </row>
    <row r="71" spans="1:20" ht="21">
      <c r="A71" s="14">
        <v>63</v>
      </c>
      <c r="B71" s="133" t="s">
        <v>231</v>
      </c>
      <c r="C71" s="134"/>
      <c r="D71" s="95" t="s">
        <v>309</v>
      </c>
      <c r="E71" s="135">
        <v>104252</v>
      </c>
      <c r="F71" s="136">
        <v>59743</v>
      </c>
      <c r="G71" s="135"/>
      <c r="H71" s="137">
        <v>6200</v>
      </c>
      <c r="I71" s="135"/>
      <c r="J71" s="107">
        <v>0</v>
      </c>
      <c r="K71" s="107"/>
      <c r="L71" s="107">
        <v>0</v>
      </c>
      <c r="M71" s="107"/>
      <c r="N71" s="107">
        <f t="shared" si="2"/>
        <v>0</v>
      </c>
      <c r="O71" s="107"/>
      <c r="P71" s="107">
        <v>370406600</v>
      </c>
      <c r="Q71" s="107"/>
      <c r="R71" s="107">
        <v>0</v>
      </c>
      <c r="S71" s="107"/>
      <c r="T71" s="107">
        <f t="shared" si="1"/>
        <v>370406600</v>
      </c>
    </row>
    <row r="72" spans="1:20" ht="21">
      <c r="A72" s="14">
        <v>64</v>
      </c>
      <c r="B72" s="133" t="s">
        <v>174</v>
      </c>
      <c r="C72" s="134"/>
      <c r="D72" s="95" t="s">
        <v>309</v>
      </c>
      <c r="E72" s="135">
        <v>901999</v>
      </c>
      <c r="F72" s="136">
        <v>25586605</v>
      </c>
      <c r="G72" s="135"/>
      <c r="H72" s="138">
        <v>1000</v>
      </c>
      <c r="I72" s="135"/>
      <c r="J72" s="139">
        <v>0</v>
      </c>
      <c r="K72" s="139"/>
      <c r="L72" s="107">
        <v>0</v>
      </c>
      <c r="M72" s="139"/>
      <c r="N72" s="107">
        <f t="shared" ref="N72:N106" si="3">L72+J72</f>
        <v>0</v>
      </c>
      <c r="O72" s="139"/>
      <c r="P72" s="139">
        <v>25586605000</v>
      </c>
      <c r="Q72" s="139"/>
      <c r="R72" s="139">
        <v>0</v>
      </c>
      <c r="S72" s="139"/>
      <c r="T72" s="107">
        <f t="shared" si="1"/>
        <v>25586605000</v>
      </c>
    </row>
    <row r="73" spans="1:20" ht="21">
      <c r="A73" s="14">
        <v>65</v>
      </c>
      <c r="B73" s="133" t="s">
        <v>167</v>
      </c>
      <c r="C73" s="134"/>
      <c r="D73" s="95" t="s">
        <v>309</v>
      </c>
      <c r="E73" s="135">
        <v>91306</v>
      </c>
      <c r="F73" s="136">
        <v>252142</v>
      </c>
      <c r="G73" s="135"/>
      <c r="H73" s="137">
        <v>400</v>
      </c>
      <c r="I73" s="135"/>
      <c r="J73" s="107">
        <v>0</v>
      </c>
      <c r="K73" s="107"/>
      <c r="L73" s="107">
        <v>0</v>
      </c>
      <c r="M73" s="107"/>
      <c r="N73" s="107">
        <f t="shared" si="3"/>
        <v>0</v>
      </c>
      <c r="O73" s="107"/>
      <c r="P73" s="107">
        <v>100856800</v>
      </c>
      <c r="Q73" s="107"/>
      <c r="R73" s="107">
        <v>0</v>
      </c>
      <c r="S73" s="107"/>
      <c r="T73" s="107">
        <f t="shared" si="1"/>
        <v>100856800</v>
      </c>
    </row>
    <row r="74" spans="1:20" ht="21">
      <c r="A74" s="14">
        <v>66</v>
      </c>
      <c r="B74" s="133" t="s">
        <v>97</v>
      </c>
      <c r="C74" s="134"/>
      <c r="D74" s="95" t="s">
        <v>309</v>
      </c>
      <c r="E74" s="135">
        <v>125122</v>
      </c>
      <c r="F74" s="136">
        <v>10228543</v>
      </c>
      <c r="G74" s="135"/>
      <c r="H74" s="137">
        <v>250</v>
      </c>
      <c r="I74" s="135"/>
      <c r="J74" s="107">
        <v>0</v>
      </c>
      <c r="K74" s="107"/>
      <c r="L74" s="107">
        <v>0</v>
      </c>
      <c r="M74" s="107"/>
      <c r="N74" s="107">
        <f t="shared" si="3"/>
        <v>0</v>
      </c>
      <c r="O74" s="107"/>
      <c r="P74" s="107">
        <v>2557135750</v>
      </c>
      <c r="Q74" s="107"/>
      <c r="R74" s="107">
        <v>0</v>
      </c>
      <c r="S74" s="107"/>
      <c r="T74" s="107">
        <f t="shared" ref="T74:T106" si="4">P74+R74</f>
        <v>2557135750</v>
      </c>
    </row>
    <row r="75" spans="1:20" ht="21">
      <c r="A75" s="14">
        <v>67</v>
      </c>
      <c r="B75" s="133" t="s">
        <v>300</v>
      </c>
      <c r="C75" s="134"/>
      <c r="D75" s="95" t="s">
        <v>309</v>
      </c>
      <c r="E75" s="135">
        <v>7379981</v>
      </c>
      <c r="F75" s="136">
        <v>1000000</v>
      </c>
      <c r="G75" s="135"/>
      <c r="H75" s="137">
        <v>1000</v>
      </c>
      <c r="I75" s="135"/>
      <c r="J75" s="107">
        <v>0</v>
      </c>
      <c r="K75" s="107"/>
      <c r="L75" s="107">
        <v>0</v>
      </c>
      <c r="M75" s="107"/>
      <c r="N75" s="107">
        <f t="shared" si="3"/>
        <v>0</v>
      </c>
      <c r="O75" s="107"/>
      <c r="P75" s="107">
        <v>1000000000</v>
      </c>
      <c r="Q75" s="107"/>
      <c r="R75" s="107">
        <v>0</v>
      </c>
      <c r="S75" s="107"/>
      <c r="T75" s="107">
        <f t="shared" si="4"/>
        <v>1000000000</v>
      </c>
    </row>
    <row r="76" spans="1:20" ht="21">
      <c r="A76" s="14">
        <v>68</v>
      </c>
      <c r="B76" s="133" t="s">
        <v>194</v>
      </c>
      <c r="C76" s="134"/>
      <c r="D76" s="95" t="s">
        <v>309</v>
      </c>
      <c r="E76" s="135">
        <v>467028</v>
      </c>
      <c r="F76" s="136">
        <v>6080699</v>
      </c>
      <c r="G76" s="135"/>
      <c r="H76" s="137">
        <v>480</v>
      </c>
      <c r="I76" s="135"/>
      <c r="J76" s="107">
        <v>0</v>
      </c>
      <c r="K76" s="107"/>
      <c r="L76" s="107">
        <v>0</v>
      </c>
      <c r="M76" s="107"/>
      <c r="N76" s="107">
        <f t="shared" si="3"/>
        <v>0</v>
      </c>
      <c r="O76" s="107"/>
      <c r="P76" s="107">
        <v>2918735520</v>
      </c>
      <c r="Q76" s="107"/>
      <c r="R76" s="107">
        <v>0</v>
      </c>
      <c r="S76" s="107"/>
      <c r="T76" s="107">
        <f t="shared" si="4"/>
        <v>2918735520</v>
      </c>
    </row>
    <row r="77" spans="1:20" ht="21">
      <c r="A77" s="14">
        <v>69</v>
      </c>
      <c r="B77" s="133" t="s">
        <v>151</v>
      </c>
      <c r="C77" s="134"/>
      <c r="D77" s="95" t="s">
        <v>309</v>
      </c>
      <c r="E77" s="135"/>
      <c r="F77" s="136">
        <v>6105932</v>
      </c>
      <c r="G77" s="135"/>
      <c r="H77" s="137">
        <v>2350</v>
      </c>
      <c r="I77" s="135"/>
      <c r="J77" s="107">
        <v>0</v>
      </c>
      <c r="K77" s="107"/>
      <c r="L77" s="107">
        <v>0</v>
      </c>
      <c r="M77" s="107"/>
      <c r="N77" s="107">
        <f t="shared" si="3"/>
        <v>0</v>
      </c>
      <c r="O77" s="107"/>
      <c r="P77" s="107">
        <v>14348940200</v>
      </c>
      <c r="Q77" s="107"/>
      <c r="R77" s="107">
        <v>0</v>
      </c>
      <c r="S77" s="107"/>
      <c r="T77" s="107">
        <f t="shared" si="4"/>
        <v>14348940200</v>
      </c>
    </row>
    <row r="78" spans="1:20" ht="21">
      <c r="A78" s="14">
        <v>70</v>
      </c>
      <c r="B78" s="133" t="s">
        <v>200</v>
      </c>
      <c r="C78" s="134"/>
      <c r="D78" s="95" t="s">
        <v>309</v>
      </c>
      <c r="E78" s="135"/>
      <c r="F78" s="136">
        <v>2121408</v>
      </c>
      <c r="G78" s="135"/>
      <c r="H78" s="137">
        <v>18</v>
      </c>
      <c r="I78" s="135"/>
      <c r="J78" s="107">
        <v>0</v>
      </c>
      <c r="K78" s="107"/>
      <c r="L78" s="107">
        <v>0</v>
      </c>
      <c r="M78" s="107"/>
      <c r="N78" s="107">
        <f t="shared" si="3"/>
        <v>0</v>
      </c>
      <c r="O78" s="107"/>
      <c r="P78" s="107">
        <v>38185344</v>
      </c>
      <c r="Q78" s="107"/>
      <c r="R78" s="107">
        <v>0</v>
      </c>
      <c r="S78" s="107"/>
      <c r="T78" s="107">
        <f t="shared" si="4"/>
        <v>38185344</v>
      </c>
    </row>
    <row r="79" spans="1:20" ht="21">
      <c r="A79" s="14">
        <v>71</v>
      </c>
      <c r="B79" s="133" t="s">
        <v>159</v>
      </c>
      <c r="C79" s="134"/>
      <c r="D79" s="95" t="s">
        <v>309</v>
      </c>
      <c r="E79" s="135"/>
      <c r="F79" s="136">
        <v>50713</v>
      </c>
      <c r="G79" s="135"/>
      <c r="H79" s="137">
        <v>6452</v>
      </c>
      <c r="I79" s="135"/>
      <c r="J79" s="107">
        <v>0</v>
      </c>
      <c r="K79" s="107"/>
      <c r="L79" s="107">
        <v>0</v>
      </c>
      <c r="M79" s="107"/>
      <c r="N79" s="107">
        <f t="shared" si="3"/>
        <v>0</v>
      </c>
      <c r="O79" s="107"/>
      <c r="P79" s="107">
        <v>327200276</v>
      </c>
      <c r="Q79" s="107"/>
      <c r="R79" s="107">
        <v>0</v>
      </c>
      <c r="S79" s="107"/>
      <c r="T79" s="107">
        <f t="shared" si="4"/>
        <v>327200276</v>
      </c>
    </row>
    <row r="80" spans="1:20" ht="21">
      <c r="A80" s="14">
        <v>72</v>
      </c>
      <c r="B80" s="133" t="s">
        <v>199</v>
      </c>
      <c r="C80" s="134"/>
      <c r="D80" s="95" t="s">
        <v>309</v>
      </c>
      <c r="E80" s="135"/>
      <c r="F80" s="136">
        <v>2339549</v>
      </c>
      <c r="G80" s="135"/>
      <c r="H80" s="137">
        <v>1350</v>
      </c>
      <c r="I80" s="135"/>
      <c r="J80" s="107">
        <v>0</v>
      </c>
      <c r="K80" s="107"/>
      <c r="L80" s="107">
        <v>0</v>
      </c>
      <c r="M80" s="107"/>
      <c r="N80" s="107">
        <f t="shared" si="3"/>
        <v>0</v>
      </c>
      <c r="O80" s="107"/>
      <c r="P80" s="107">
        <v>3158391150</v>
      </c>
      <c r="Q80" s="107"/>
      <c r="R80" s="107">
        <v>0</v>
      </c>
      <c r="S80" s="107"/>
      <c r="T80" s="107">
        <f t="shared" si="4"/>
        <v>3158391150</v>
      </c>
    </row>
    <row r="81" spans="1:20" ht="21">
      <c r="A81" s="14">
        <v>74</v>
      </c>
      <c r="B81" s="133" t="s">
        <v>130</v>
      </c>
      <c r="C81" s="134"/>
      <c r="D81" s="95" t="s">
        <v>345</v>
      </c>
      <c r="E81" s="135"/>
      <c r="F81" s="136">
        <v>1484314</v>
      </c>
      <c r="G81" s="135"/>
      <c r="H81" s="137">
        <v>100</v>
      </c>
      <c r="I81" s="135"/>
      <c r="J81" s="107">
        <v>0</v>
      </c>
      <c r="K81" s="107"/>
      <c r="L81" s="107">
        <v>0</v>
      </c>
      <c r="M81" s="107"/>
      <c r="N81" s="107">
        <f t="shared" si="3"/>
        <v>0</v>
      </c>
      <c r="O81" s="107"/>
      <c r="P81" s="107">
        <v>148431400</v>
      </c>
      <c r="Q81" s="107"/>
      <c r="R81" s="107">
        <v>0</v>
      </c>
      <c r="S81" s="107"/>
      <c r="T81" s="107">
        <f t="shared" si="4"/>
        <v>148431400</v>
      </c>
    </row>
    <row r="82" spans="1:20" ht="21">
      <c r="A82" s="14">
        <v>75</v>
      </c>
      <c r="B82" s="133" t="s">
        <v>106</v>
      </c>
      <c r="C82" s="134"/>
      <c r="D82" s="95" t="s">
        <v>344</v>
      </c>
      <c r="E82" s="135"/>
      <c r="F82" s="136">
        <v>18629473</v>
      </c>
      <c r="G82" s="135"/>
      <c r="H82" s="137">
        <v>70</v>
      </c>
      <c r="I82" s="135"/>
      <c r="J82" s="107">
        <v>0</v>
      </c>
      <c r="K82" s="107"/>
      <c r="L82" s="107">
        <v>0</v>
      </c>
      <c r="M82" s="107"/>
      <c r="N82" s="107">
        <f t="shared" si="3"/>
        <v>0</v>
      </c>
      <c r="O82" s="107"/>
      <c r="P82" s="107">
        <v>1304063110</v>
      </c>
      <c r="Q82" s="107"/>
      <c r="R82" s="107">
        <v>-43180898</v>
      </c>
      <c r="S82" s="107"/>
      <c r="T82" s="107">
        <f t="shared" si="4"/>
        <v>1260882212</v>
      </c>
    </row>
    <row r="83" spans="1:20" ht="21">
      <c r="A83" s="14">
        <v>76</v>
      </c>
      <c r="B83" s="133" t="s">
        <v>120</v>
      </c>
      <c r="C83" s="134"/>
      <c r="D83" s="95" t="s">
        <v>361</v>
      </c>
      <c r="E83" s="135"/>
      <c r="F83" s="136">
        <v>211825</v>
      </c>
      <c r="G83" s="135"/>
      <c r="H83" s="137">
        <v>2250</v>
      </c>
      <c r="I83" s="135"/>
      <c r="J83" s="107">
        <v>0</v>
      </c>
      <c r="K83" s="107"/>
      <c r="L83" s="107">
        <v>0</v>
      </c>
      <c r="M83" s="107"/>
      <c r="N83" s="107">
        <f t="shared" si="3"/>
        <v>0</v>
      </c>
      <c r="O83" s="107"/>
      <c r="P83" s="107">
        <v>476606250</v>
      </c>
      <c r="Q83" s="107"/>
      <c r="R83" s="107">
        <v>0</v>
      </c>
      <c r="S83" s="107"/>
      <c r="T83" s="107">
        <f t="shared" si="4"/>
        <v>476606250</v>
      </c>
    </row>
    <row r="84" spans="1:20" ht="21">
      <c r="A84" s="14">
        <v>77</v>
      </c>
      <c r="B84" s="133" t="s">
        <v>116</v>
      </c>
      <c r="C84" s="134"/>
      <c r="D84" s="95" t="s">
        <v>362</v>
      </c>
      <c r="E84" s="135"/>
      <c r="F84" s="136">
        <v>4049663</v>
      </c>
      <c r="G84" s="135"/>
      <c r="H84" s="137">
        <v>2740</v>
      </c>
      <c r="I84" s="135"/>
      <c r="J84" s="107">
        <v>0</v>
      </c>
      <c r="K84" s="107"/>
      <c r="L84" s="107">
        <v>0</v>
      </c>
      <c r="M84" s="107"/>
      <c r="N84" s="107">
        <f t="shared" si="3"/>
        <v>0</v>
      </c>
      <c r="O84" s="107"/>
      <c r="P84" s="107">
        <v>11096076620</v>
      </c>
      <c r="Q84" s="107"/>
      <c r="R84" s="107">
        <v>0</v>
      </c>
      <c r="S84" s="107"/>
      <c r="T84" s="107">
        <f t="shared" si="4"/>
        <v>11096076620</v>
      </c>
    </row>
    <row r="85" spans="1:20" ht="21">
      <c r="A85" s="14">
        <v>78</v>
      </c>
      <c r="B85" s="133" t="s">
        <v>136</v>
      </c>
      <c r="C85" s="134"/>
      <c r="D85" s="95" t="s">
        <v>363</v>
      </c>
      <c r="E85" s="135"/>
      <c r="F85" s="136">
        <v>3364109</v>
      </c>
      <c r="G85" s="135"/>
      <c r="H85" s="137">
        <v>350</v>
      </c>
      <c r="I85" s="135"/>
      <c r="J85" s="107">
        <v>0</v>
      </c>
      <c r="K85" s="107"/>
      <c r="L85" s="107">
        <v>0</v>
      </c>
      <c r="M85" s="107"/>
      <c r="N85" s="107">
        <f t="shared" si="3"/>
        <v>0</v>
      </c>
      <c r="O85" s="107"/>
      <c r="P85" s="107">
        <v>1177438150</v>
      </c>
      <c r="Q85" s="107"/>
      <c r="R85" s="107">
        <v>-77591893</v>
      </c>
      <c r="S85" s="107"/>
      <c r="T85" s="107">
        <f t="shared" si="4"/>
        <v>1099846257</v>
      </c>
    </row>
    <row r="86" spans="1:20" ht="21">
      <c r="A86" s="14">
        <v>79</v>
      </c>
      <c r="B86" s="133" t="s">
        <v>152</v>
      </c>
      <c r="C86" s="134"/>
      <c r="D86" s="95" t="s">
        <v>359</v>
      </c>
      <c r="E86" s="135"/>
      <c r="F86" s="136">
        <v>1839478</v>
      </c>
      <c r="G86" s="135"/>
      <c r="H86" s="137">
        <v>3860</v>
      </c>
      <c r="I86" s="135"/>
      <c r="J86" s="107">
        <v>0</v>
      </c>
      <c r="K86" s="107"/>
      <c r="L86" s="107">
        <v>0</v>
      </c>
      <c r="M86" s="107"/>
      <c r="N86" s="107">
        <f t="shared" si="3"/>
        <v>0</v>
      </c>
      <c r="O86" s="107"/>
      <c r="P86" s="107">
        <v>7100385080</v>
      </c>
      <c r="Q86" s="107"/>
      <c r="R86" s="107">
        <v>0</v>
      </c>
      <c r="S86" s="107"/>
      <c r="T86" s="107">
        <f t="shared" si="4"/>
        <v>7100385080</v>
      </c>
    </row>
    <row r="87" spans="1:20" ht="21">
      <c r="A87" s="14">
        <v>80</v>
      </c>
      <c r="B87" s="133" t="s">
        <v>411</v>
      </c>
      <c r="C87" s="134"/>
      <c r="D87" s="95" t="s">
        <v>360</v>
      </c>
      <c r="E87" s="135"/>
      <c r="F87" s="136">
        <v>31609860</v>
      </c>
      <c r="G87" s="135"/>
      <c r="H87" s="137">
        <v>550</v>
      </c>
      <c r="I87" s="135"/>
      <c r="J87" s="107">
        <v>0</v>
      </c>
      <c r="K87" s="107"/>
      <c r="L87" s="107">
        <v>0</v>
      </c>
      <c r="M87" s="107"/>
      <c r="N87" s="107">
        <f t="shared" si="3"/>
        <v>0</v>
      </c>
      <c r="O87" s="107"/>
      <c r="P87" s="107">
        <v>17385423000</v>
      </c>
      <c r="Q87" s="107"/>
      <c r="R87" s="107">
        <v>0</v>
      </c>
      <c r="S87" s="107"/>
      <c r="T87" s="107">
        <f t="shared" si="4"/>
        <v>17385423000</v>
      </c>
    </row>
    <row r="88" spans="1:20" ht="21">
      <c r="A88" s="14">
        <v>81</v>
      </c>
      <c r="B88" s="133" t="s">
        <v>226</v>
      </c>
      <c r="C88" s="134"/>
      <c r="D88" s="95" t="s">
        <v>369</v>
      </c>
      <c r="E88" s="135"/>
      <c r="F88" s="136">
        <v>440083</v>
      </c>
      <c r="G88" s="135"/>
      <c r="H88" s="137">
        <v>2330</v>
      </c>
      <c r="I88" s="135"/>
      <c r="J88" s="107">
        <v>0</v>
      </c>
      <c r="K88" s="107"/>
      <c r="L88" s="107">
        <v>0</v>
      </c>
      <c r="M88" s="107"/>
      <c r="N88" s="107">
        <f t="shared" si="3"/>
        <v>0</v>
      </c>
      <c r="O88" s="107"/>
      <c r="P88" s="107">
        <v>1025393390</v>
      </c>
      <c r="Q88" s="107"/>
      <c r="R88" s="107">
        <v>0</v>
      </c>
      <c r="S88" s="107"/>
      <c r="T88" s="107">
        <f t="shared" si="4"/>
        <v>1025393390</v>
      </c>
    </row>
    <row r="89" spans="1:20" ht="21">
      <c r="A89" s="14">
        <v>82</v>
      </c>
      <c r="B89" s="133" t="s">
        <v>118</v>
      </c>
      <c r="C89" s="134"/>
      <c r="D89" s="95" t="s">
        <v>368</v>
      </c>
      <c r="E89" s="135"/>
      <c r="F89" s="136">
        <v>1522319</v>
      </c>
      <c r="G89" s="135"/>
      <c r="H89" s="137">
        <v>60</v>
      </c>
      <c r="I89" s="135"/>
      <c r="J89" s="107">
        <v>0</v>
      </c>
      <c r="K89" s="107"/>
      <c r="L89" s="107">
        <v>0</v>
      </c>
      <c r="M89" s="107"/>
      <c r="N89" s="107">
        <f t="shared" si="3"/>
        <v>0</v>
      </c>
      <c r="O89" s="107"/>
      <c r="P89" s="107">
        <v>91339140</v>
      </c>
      <c r="Q89" s="107"/>
      <c r="R89" s="107">
        <v>0</v>
      </c>
      <c r="S89" s="107"/>
      <c r="T89" s="107">
        <f t="shared" si="4"/>
        <v>91339140</v>
      </c>
    </row>
    <row r="90" spans="1:20" ht="21">
      <c r="A90" s="14">
        <v>83</v>
      </c>
      <c r="B90" s="133" t="s">
        <v>207</v>
      </c>
      <c r="C90" s="134"/>
      <c r="D90" s="95" t="s">
        <v>367</v>
      </c>
      <c r="E90" s="135"/>
      <c r="F90" s="136">
        <v>6968053</v>
      </c>
      <c r="G90" s="135"/>
      <c r="H90" s="137">
        <v>150</v>
      </c>
      <c r="I90" s="135"/>
      <c r="J90" s="107">
        <v>0</v>
      </c>
      <c r="K90" s="107"/>
      <c r="L90" s="107">
        <v>0</v>
      </c>
      <c r="M90" s="107"/>
      <c r="N90" s="107">
        <f t="shared" si="3"/>
        <v>0</v>
      </c>
      <c r="O90" s="107"/>
      <c r="P90" s="107">
        <v>1045207950</v>
      </c>
      <c r="Q90" s="107"/>
      <c r="R90" s="107">
        <v>-41258209</v>
      </c>
      <c r="S90" s="107"/>
      <c r="T90" s="107">
        <f t="shared" si="4"/>
        <v>1003949741</v>
      </c>
    </row>
    <row r="91" spans="1:20" ht="21">
      <c r="A91" s="14">
        <v>84</v>
      </c>
      <c r="B91" s="133" t="s">
        <v>275</v>
      </c>
      <c r="C91" s="134"/>
      <c r="D91" s="95" t="s">
        <v>367</v>
      </c>
      <c r="E91" s="135"/>
      <c r="F91" s="136">
        <v>120787794</v>
      </c>
      <c r="G91" s="135"/>
      <c r="H91" s="137">
        <v>188</v>
      </c>
      <c r="I91" s="135"/>
      <c r="J91" s="107">
        <v>0</v>
      </c>
      <c r="K91" s="107"/>
      <c r="L91" s="107">
        <v>0</v>
      </c>
      <c r="M91" s="107"/>
      <c r="N91" s="107">
        <f t="shared" si="3"/>
        <v>0</v>
      </c>
      <c r="O91" s="107"/>
      <c r="P91" s="107">
        <v>22708105272</v>
      </c>
      <c r="Q91" s="107"/>
      <c r="R91" s="107">
        <v>0</v>
      </c>
      <c r="S91" s="107"/>
      <c r="T91" s="107">
        <f t="shared" si="4"/>
        <v>22708105272</v>
      </c>
    </row>
    <row r="92" spans="1:20" ht="21">
      <c r="A92" s="14">
        <v>85</v>
      </c>
      <c r="B92" s="133" t="s">
        <v>198</v>
      </c>
      <c r="C92" s="134"/>
      <c r="D92" s="95" t="s">
        <v>364</v>
      </c>
      <c r="E92" s="135"/>
      <c r="F92" s="136">
        <v>4434242</v>
      </c>
      <c r="G92" s="135"/>
      <c r="H92" s="137">
        <v>650</v>
      </c>
      <c r="I92" s="135"/>
      <c r="J92" s="107">
        <v>0</v>
      </c>
      <c r="K92" s="107"/>
      <c r="L92" s="107">
        <v>0</v>
      </c>
      <c r="M92" s="107"/>
      <c r="N92" s="107">
        <f t="shared" si="3"/>
        <v>0</v>
      </c>
      <c r="O92" s="107"/>
      <c r="P92" s="107">
        <v>2882257300</v>
      </c>
      <c r="Q92" s="107"/>
      <c r="R92" s="107">
        <v>-1972798</v>
      </c>
      <c r="S92" s="107"/>
      <c r="T92" s="107">
        <f t="shared" si="4"/>
        <v>2880284502</v>
      </c>
    </row>
    <row r="93" spans="1:20" ht="21">
      <c r="A93" s="14">
        <v>86</v>
      </c>
      <c r="B93" s="133" t="s">
        <v>213</v>
      </c>
      <c r="C93" s="134"/>
      <c r="D93" s="95" t="s">
        <v>376</v>
      </c>
      <c r="E93" s="135"/>
      <c r="F93" s="136">
        <v>6530369</v>
      </c>
      <c r="G93" s="135"/>
      <c r="H93" s="137">
        <v>600</v>
      </c>
      <c r="I93" s="135"/>
      <c r="J93" s="107">
        <v>0</v>
      </c>
      <c r="K93" s="107"/>
      <c r="L93" s="107">
        <v>0</v>
      </c>
      <c r="M93" s="107"/>
      <c r="N93" s="107">
        <f t="shared" si="3"/>
        <v>0</v>
      </c>
      <c r="O93" s="107"/>
      <c r="P93" s="107">
        <v>3918221400</v>
      </c>
      <c r="Q93" s="107"/>
      <c r="R93" s="107">
        <v>-129742430</v>
      </c>
      <c r="S93" s="107"/>
      <c r="T93" s="107">
        <f t="shared" si="4"/>
        <v>3788478970</v>
      </c>
    </row>
    <row r="94" spans="1:20" ht="21">
      <c r="A94" s="14">
        <v>87</v>
      </c>
      <c r="B94" s="133" t="s">
        <v>170</v>
      </c>
      <c r="C94" s="134"/>
      <c r="D94" s="95" t="s">
        <v>420</v>
      </c>
      <c r="E94" s="135"/>
      <c r="F94" s="136">
        <v>5397644</v>
      </c>
      <c r="G94" s="135"/>
      <c r="H94" s="137">
        <v>50</v>
      </c>
      <c r="I94" s="135"/>
      <c r="J94" s="107">
        <v>0</v>
      </c>
      <c r="K94" s="107"/>
      <c r="L94" s="107">
        <v>0</v>
      </c>
      <c r="M94" s="107"/>
      <c r="N94" s="107">
        <f t="shared" si="3"/>
        <v>0</v>
      </c>
      <c r="O94" s="107"/>
      <c r="P94" s="107">
        <v>269882200</v>
      </c>
      <c r="Q94" s="107"/>
      <c r="R94" s="107">
        <v>-30787533</v>
      </c>
      <c r="S94" s="107"/>
      <c r="T94" s="107">
        <f t="shared" si="4"/>
        <v>239094667</v>
      </c>
    </row>
    <row r="95" spans="1:20" ht="21">
      <c r="A95" s="14">
        <v>88</v>
      </c>
      <c r="B95" s="133" t="s">
        <v>175</v>
      </c>
      <c r="C95" s="134"/>
      <c r="D95" s="95" t="s">
        <v>421</v>
      </c>
      <c r="E95" s="135"/>
      <c r="F95" s="136">
        <v>49833680</v>
      </c>
      <c r="G95" s="135"/>
      <c r="H95" s="137">
        <v>115</v>
      </c>
      <c r="I95" s="135"/>
      <c r="J95" s="107">
        <v>0</v>
      </c>
      <c r="K95" s="107"/>
      <c r="L95" s="107">
        <v>0</v>
      </c>
      <c r="M95" s="107"/>
      <c r="N95" s="107">
        <f t="shared" si="3"/>
        <v>0</v>
      </c>
      <c r="O95" s="107"/>
      <c r="P95" s="107">
        <v>5730873200</v>
      </c>
      <c r="Q95" s="107"/>
      <c r="R95" s="107">
        <v>0</v>
      </c>
      <c r="S95" s="107"/>
      <c r="T95" s="107">
        <f t="shared" si="4"/>
        <v>5730873200</v>
      </c>
    </row>
    <row r="96" spans="1:20" ht="21">
      <c r="A96" s="14">
        <v>89</v>
      </c>
      <c r="B96" s="133" t="s">
        <v>286</v>
      </c>
      <c r="C96" s="134"/>
      <c r="D96" s="95" t="s">
        <v>421</v>
      </c>
      <c r="E96" s="135"/>
      <c r="F96" s="136">
        <v>2827361</v>
      </c>
      <c r="G96" s="135"/>
      <c r="H96" s="137">
        <v>1880</v>
      </c>
      <c r="I96" s="135"/>
      <c r="J96" s="107">
        <v>0</v>
      </c>
      <c r="K96" s="107"/>
      <c r="L96" s="107">
        <v>0</v>
      </c>
      <c r="M96" s="107"/>
      <c r="N96" s="107">
        <f t="shared" si="3"/>
        <v>0</v>
      </c>
      <c r="O96" s="107"/>
      <c r="P96" s="107">
        <v>5315438680</v>
      </c>
      <c r="Q96" s="107"/>
      <c r="R96" s="107">
        <v>-256416208</v>
      </c>
      <c r="S96" s="107"/>
      <c r="T96" s="107">
        <f t="shared" si="4"/>
        <v>5059022472</v>
      </c>
    </row>
    <row r="97" spans="1:20" ht="21">
      <c r="A97" s="14">
        <v>90</v>
      </c>
      <c r="B97" s="133" t="s">
        <v>400</v>
      </c>
      <c r="C97" s="134"/>
      <c r="D97" s="95" t="s">
        <v>422</v>
      </c>
      <c r="E97" s="135"/>
      <c r="F97" s="136">
        <v>3000000</v>
      </c>
      <c r="G97" s="135"/>
      <c r="H97" s="137">
        <v>720</v>
      </c>
      <c r="I97" s="135"/>
      <c r="J97" s="107">
        <v>0</v>
      </c>
      <c r="K97" s="107"/>
      <c r="L97" s="107">
        <v>0</v>
      </c>
      <c r="M97" s="107"/>
      <c r="N97" s="107">
        <f t="shared" si="3"/>
        <v>0</v>
      </c>
      <c r="O97" s="107"/>
      <c r="P97" s="107">
        <v>2160000000</v>
      </c>
      <c r="Q97" s="107"/>
      <c r="R97" s="107">
        <v>-110877193</v>
      </c>
      <c r="S97" s="107"/>
      <c r="T97" s="107">
        <f t="shared" si="4"/>
        <v>2049122807</v>
      </c>
    </row>
    <row r="98" spans="1:20" ht="21">
      <c r="A98" s="14">
        <v>91</v>
      </c>
      <c r="B98" s="133" t="s">
        <v>229</v>
      </c>
      <c r="C98" s="134"/>
      <c r="D98" s="95" t="s">
        <v>423</v>
      </c>
      <c r="E98" s="135"/>
      <c r="F98" s="136">
        <v>14449836</v>
      </c>
      <c r="G98" s="135"/>
      <c r="H98" s="137">
        <v>410</v>
      </c>
      <c r="I98" s="135"/>
      <c r="J98" s="107">
        <v>0</v>
      </c>
      <c r="K98" s="107"/>
      <c r="L98" s="107">
        <v>0</v>
      </c>
      <c r="M98" s="107"/>
      <c r="N98" s="107">
        <f t="shared" si="3"/>
        <v>0</v>
      </c>
      <c r="O98" s="107"/>
      <c r="P98" s="107">
        <v>5924432760</v>
      </c>
      <c r="Q98" s="107"/>
      <c r="R98" s="107">
        <v>-304113183</v>
      </c>
      <c r="S98" s="107"/>
      <c r="T98" s="107">
        <f t="shared" si="4"/>
        <v>5620319577</v>
      </c>
    </row>
    <row r="99" spans="1:20" ht="21">
      <c r="B99" s="133" t="s">
        <v>126</v>
      </c>
      <c r="C99" s="134"/>
      <c r="D99" s="95" t="s">
        <v>678</v>
      </c>
      <c r="E99" s="135"/>
      <c r="F99" s="136">
        <v>26385337</v>
      </c>
      <c r="G99" s="135"/>
      <c r="H99" s="137">
        <v>20</v>
      </c>
      <c r="I99" s="135"/>
      <c r="J99" s="107">
        <v>527706740</v>
      </c>
      <c r="K99" s="107"/>
      <c r="L99" s="139">
        <v>-33827355</v>
      </c>
      <c r="M99" s="107"/>
      <c r="N99" s="107">
        <f t="shared" si="3"/>
        <v>493879385</v>
      </c>
      <c r="O99" s="107"/>
      <c r="P99" s="107">
        <v>527706740</v>
      </c>
      <c r="Q99" s="107"/>
      <c r="R99" s="107">
        <v>-33827355</v>
      </c>
      <c r="S99" s="107"/>
      <c r="T99" s="107">
        <f t="shared" si="4"/>
        <v>493879385</v>
      </c>
    </row>
    <row r="100" spans="1:20" ht="21">
      <c r="B100" s="133" t="s">
        <v>259</v>
      </c>
      <c r="C100" s="134"/>
      <c r="D100" s="95" t="s">
        <v>679</v>
      </c>
      <c r="E100" s="135"/>
      <c r="F100" s="136">
        <v>2675700</v>
      </c>
      <c r="G100" s="135"/>
      <c r="H100" s="137">
        <v>820</v>
      </c>
      <c r="I100" s="135"/>
      <c r="J100" s="107">
        <v>2194074000</v>
      </c>
      <c r="K100" s="107"/>
      <c r="L100" s="139">
        <v>-140645769</v>
      </c>
      <c r="M100" s="107"/>
      <c r="N100" s="107">
        <f t="shared" si="3"/>
        <v>2053428231</v>
      </c>
      <c r="O100" s="107"/>
      <c r="P100" s="107">
        <v>2194074000</v>
      </c>
      <c r="Q100" s="107"/>
      <c r="R100" s="107">
        <v>-140645769</v>
      </c>
      <c r="S100" s="107"/>
      <c r="T100" s="107">
        <f t="shared" si="4"/>
        <v>2053428231</v>
      </c>
    </row>
    <row r="101" spans="1:20" ht="21">
      <c r="B101" s="133" t="s">
        <v>333</v>
      </c>
      <c r="C101" s="134"/>
      <c r="D101" s="95" t="s">
        <v>680</v>
      </c>
      <c r="E101" s="135"/>
      <c r="F101" s="136">
        <v>17856948</v>
      </c>
      <c r="G101" s="135"/>
      <c r="H101" s="137">
        <v>580</v>
      </c>
      <c r="I101" s="135"/>
      <c r="J101" s="107">
        <v>10357029840</v>
      </c>
      <c r="K101" s="107"/>
      <c r="L101" s="139">
        <v>-105325727</v>
      </c>
      <c r="M101" s="107"/>
      <c r="N101" s="107">
        <f t="shared" si="3"/>
        <v>10251704113</v>
      </c>
      <c r="O101" s="107"/>
      <c r="P101" s="107">
        <v>10357029840</v>
      </c>
      <c r="Q101" s="107"/>
      <c r="R101" s="107">
        <v>-105325727</v>
      </c>
      <c r="S101" s="107"/>
      <c r="T101" s="107">
        <f t="shared" si="4"/>
        <v>10251704113</v>
      </c>
    </row>
    <row r="102" spans="1:20" ht="21">
      <c r="B102" s="133" t="s">
        <v>228</v>
      </c>
      <c r="C102" s="134"/>
      <c r="D102" s="95" t="s">
        <v>680</v>
      </c>
      <c r="E102" s="135"/>
      <c r="F102" s="136">
        <v>8496554</v>
      </c>
      <c r="G102" s="135"/>
      <c r="H102" s="137">
        <v>35</v>
      </c>
      <c r="I102" s="135"/>
      <c r="J102" s="107">
        <v>297379390</v>
      </c>
      <c r="K102" s="107"/>
      <c r="L102" s="139">
        <v>-19419141</v>
      </c>
      <c r="M102" s="107"/>
      <c r="N102" s="107">
        <f t="shared" si="3"/>
        <v>277960249</v>
      </c>
      <c r="O102" s="107"/>
      <c r="P102" s="107">
        <v>297379390</v>
      </c>
      <c r="Q102" s="107"/>
      <c r="R102" s="107">
        <v>-19419141</v>
      </c>
      <c r="S102" s="107"/>
      <c r="T102" s="107">
        <f t="shared" si="4"/>
        <v>277960249</v>
      </c>
    </row>
    <row r="103" spans="1:20" ht="21">
      <c r="B103" s="133" t="s">
        <v>413</v>
      </c>
      <c r="C103" s="134"/>
      <c r="D103" s="95" t="s">
        <v>681</v>
      </c>
      <c r="E103" s="135"/>
      <c r="F103" s="136">
        <v>437818</v>
      </c>
      <c r="G103" s="135"/>
      <c r="H103" s="137">
        <v>250</v>
      </c>
      <c r="I103" s="135"/>
      <c r="J103" s="107">
        <v>109454500</v>
      </c>
      <c r="K103" s="107"/>
      <c r="L103" s="139">
        <v>-15119453</v>
      </c>
      <c r="M103" s="107"/>
      <c r="N103" s="107">
        <f t="shared" si="3"/>
        <v>94335047</v>
      </c>
      <c r="O103" s="107"/>
      <c r="P103" s="107">
        <v>109454500</v>
      </c>
      <c r="Q103" s="107"/>
      <c r="R103" s="107">
        <v>-15119453</v>
      </c>
      <c r="S103" s="107"/>
      <c r="T103" s="107">
        <f t="shared" si="4"/>
        <v>94335047</v>
      </c>
    </row>
    <row r="104" spans="1:20" ht="21">
      <c r="B104" s="133" t="s">
        <v>378</v>
      </c>
      <c r="C104" s="134"/>
      <c r="D104" s="95" t="s">
        <v>681</v>
      </c>
      <c r="E104" s="135"/>
      <c r="F104" s="136">
        <v>2273202</v>
      </c>
      <c r="G104" s="135"/>
      <c r="H104" s="137">
        <v>500</v>
      </c>
      <c r="I104" s="135"/>
      <c r="J104" s="107">
        <v>1136601000</v>
      </c>
      <c r="K104" s="107"/>
      <c r="L104" s="139">
        <v>-56940974</v>
      </c>
      <c r="M104" s="107"/>
      <c r="N104" s="107">
        <f t="shared" si="3"/>
        <v>1079660026</v>
      </c>
      <c r="O104" s="107"/>
      <c r="P104" s="107">
        <v>1136601000</v>
      </c>
      <c r="Q104" s="107"/>
      <c r="R104" s="107">
        <v>-56940974</v>
      </c>
      <c r="S104" s="107"/>
      <c r="T104" s="107">
        <f t="shared" si="4"/>
        <v>1079660026</v>
      </c>
    </row>
    <row r="105" spans="1:20" ht="21">
      <c r="B105" s="133" t="s">
        <v>273</v>
      </c>
      <c r="C105" s="134"/>
      <c r="D105" s="95" t="s">
        <v>681</v>
      </c>
      <c r="E105" s="135"/>
      <c r="F105" s="136">
        <v>8214197</v>
      </c>
      <c r="G105" s="135"/>
      <c r="H105" s="137">
        <v>10</v>
      </c>
      <c r="I105" s="135"/>
      <c r="J105" s="107">
        <v>82141970</v>
      </c>
      <c r="K105" s="107"/>
      <c r="L105" s="139">
        <v>-11679411</v>
      </c>
      <c r="M105" s="107"/>
      <c r="N105" s="107">
        <f t="shared" si="3"/>
        <v>70462559</v>
      </c>
      <c r="O105" s="107"/>
      <c r="P105" s="107">
        <v>82141970</v>
      </c>
      <c r="Q105" s="107"/>
      <c r="R105" s="107">
        <v>-11679411</v>
      </c>
      <c r="S105" s="107"/>
      <c r="T105" s="107">
        <f t="shared" si="4"/>
        <v>70462559</v>
      </c>
    </row>
    <row r="106" spans="1:20" ht="21">
      <c r="B106" s="133" t="s">
        <v>397</v>
      </c>
      <c r="C106" s="134"/>
      <c r="D106" s="95" t="s">
        <v>426</v>
      </c>
      <c r="E106" s="135"/>
      <c r="F106" s="136">
        <v>3174813</v>
      </c>
      <c r="G106" s="135"/>
      <c r="H106" s="137">
        <v>100</v>
      </c>
      <c r="I106" s="135"/>
      <c r="J106" s="107">
        <v>317481300</v>
      </c>
      <c r="K106" s="107"/>
      <c r="L106" s="139">
        <v>-45460937</v>
      </c>
      <c r="M106" s="107"/>
      <c r="N106" s="107">
        <f t="shared" si="3"/>
        <v>272020363</v>
      </c>
      <c r="O106" s="107"/>
      <c r="P106" s="107">
        <v>317481300</v>
      </c>
      <c r="Q106" s="107"/>
      <c r="R106" s="107">
        <v>-45460937</v>
      </c>
      <c r="S106" s="107"/>
      <c r="T106" s="107">
        <f t="shared" si="4"/>
        <v>272020363</v>
      </c>
    </row>
    <row r="107" spans="1:20" ht="21.6" thickBot="1">
      <c r="B107" s="127" t="s">
        <v>2</v>
      </c>
      <c r="C107" s="134"/>
      <c r="D107" s="95"/>
      <c r="E107" s="135"/>
      <c r="F107" s="136"/>
      <c r="G107" s="135"/>
      <c r="H107" s="138"/>
      <c r="I107" s="135"/>
      <c r="J107" s="141">
        <f>SUM(J8:J106)</f>
        <v>15021878732</v>
      </c>
      <c r="K107" s="107"/>
      <c r="L107" s="141">
        <f>SUM(L8:L106)</f>
        <v>-428418767</v>
      </c>
      <c r="M107" s="107"/>
      <c r="N107" s="141">
        <f>SUM(N8:N106)</f>
        <v>14593459965</v>
      </c>
      <c r="O107" s="107"/>
      <c r="P107" s="141">
        <f>SUM(P8:P106)</f>
        <v>369455611788</v>
      </c>
      <c r="Q107" s="107"/>
      <c r="R107" s="141">
        <f>SUM(R8:R106)</f>
        <v>-1782329650</v>
      </c>
      <c r="S107" s="107"/>
      <c r="T107" s="141">
        <f>SUM(T8:T106)</f>
        <v>367673282138</v>
      </c>
    </row>
    <row r="108" spans="1:20" ht="21.6" thickTop="1">
      <c r="B108" s="133"/>
      <c r="C108" s="134"/>
      <c r="D108" s="95"/>
      <c r="E108" s="135"/>
      <c r="F108" s="136"/>
      <c r="G108" s="135"/>
      <c r="H108" s="138"/>
      <c r="I108" s="135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</row>
    <row r="109" spans="1:20" ht="18" hidden="1">
      <c r="B109" s="142" t="s">
        <v>263</v>
      </c>
      <c r="J109" s="135"/>
      <c r="L109" s="135"/>
      <c r="N109" s="135"/>
      <c r="P109" s="135"/>
      <c r="R109" s="135"/>
      <c r="T109" s="135"/>
    </row>
    <row r="110" spans="1:20" ht="16.5" hidden="1" customHeight="1">
      <c r="B110" s="133"/>
      <c r="J110" s="143">
        <v>38570395850</v>
      </c>
      <c r="L110" s="143">
        <v>-3150453439</v>
      </c>
      <c r="N110" s="107">
        <f>J110+L110</f>
        <v>35419942411</v>
      </c>
      <c r="P110" s="107">
        <v>113791094950</v>
      </c>
      <c r="R110" s="143">
        <v>-3445799944</v>
      </c>
      <c r="T110" s="107">
        <f>P110+R110</f>
        <v>110345295006</v>
      </c>
    </row>
    <row r="111" spans="1:20" s="12" customFormat="1" ht="18" hidden="1">
      <c r="B111" s="127"/>
      <c r="C111" s="107"/>
      <c r="D111" s="107"/>
      <c r="E111" s="107"/>
      <c r="F111" s="144"/>
      <c r="G111" s="107"/>
      <c r="H111" s="107"/>
      <c r="I111" s="107"/>
      <c r="J111" s="107">
        <f>J110-J107</f>
        <v>23548517118</v>
      </c>
      <c r="K111" s="107"/>
      <c r="L111" s="107">
        <f>L110-L107</f>
        <v>-2722034672</v>
      </c>
      <c r="M111" s="107"/>
      <c r="N111" s="107">
        <f>N110-N107</f>
        <v>20826482446</v>
      </c>
      <c r="O111" s="107"/>
      <c r="P111" s="107">
        <f>P110-P107</f>
        <v>-255664516838</v>
      </c>
      <c r="Q111" s="107"/>
      <c r="R111" s="107">
        <f>R110-R107</f>
        <v>-1663470294</v>
      </c>
      <c r="S111" s="107"/>
      <c r="T111" s="107">
        <f>T110-T107</f>
        <v>-257327987132</v>
      </c>
    </row>
  </sheetData>
  <mergeCells count="9">
    <mergeCell ref="D6:H6"/>
    <mergeCell ref="J6:N6"/>
    <mergeCell ref="P6:T6"/>
    <mergeCell ref="B1:T1"/>
    <mergeCell ref="B2:T2"/>
    <mergeCell ref="B4:I4"/>
    <mergeCell ref="J4:Q4"/>
    <mergeCell ref="R4:T4"/>
    <mergeCell ref="B3:T3"/>
  </mergeCells>
  <pageMargins left="0.7" right="0.7" top="0.75" bottom="0.75" header="0.3" footer="0.3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7"/>
  <sheetViews>
    <sheetView rightToLeft="1" view="pageBreakPreview" zoomScale="80" zoomScaleNormal="100" zoomScaleSheetLayoutView="80" workbookViewId="0">
      <selection activeCell="C10" sqref="C10"/>
    </sheetView>
  </sheetViews>
  <sheetFormatPr defaultColWidth="9.109375" defaultRowHeight="21"/>
  <cols>
    <col min="1" max="1" width="50.88671875" style="86" customWidth="1"/>
    <col min="2" max="2" width="0.88671875" style="86" customWidth="1"/>
    <col min="3" max="3" width="14" style="86" bestFit="1" customWidth="1"/>
    <col min="4" max="4" width="1.33203125" style="86" customWidth="1"/>
    <col min="5" max="5" width="12.44140625" style="86" customWidth="1"/>
    <col min="6" max="6" width="1" style="86" customWidth="1"/>
    <col min="7" max="7" width="25" style="103" bestFit="1" customWidth="1"/>
    <col min="8" max="8" width="0.88671875" style="103" customWidth="1"/>
    <col min="9" max="9" width="25" style="103" bestFit="1" customWidth="1"/>
    <col min="10" max="10" width="0.6640625" style="103" customWidth="1"/>
    <col min="11" max="11" width="23.109375" style="103" bestFit="1" customWidth="1"/>
    <col min="12" max="12" width="0.6640625" style="103" customWidth="1"/>
    <col min="13" max="13" width="23.109375" style="103" bestFit="1" customWidth="1"/>
    <col min="14" max="14" width="0.5546875" style="103" customWidth="1"/>
    <col min="15" max="15" width="17" style="103" bestFit="1" customWidth="1"/>
    <col min="16" max="16" width="0.5546875" style="103" customWidth="1"/>
    <col min="17" max="17" width="23.109375" style="103" bestFit="1" customWidth="1"/>
    <col min="18" max="18" width="21.33203125" style="2" bestFit="1" customWidth="1"/>
    <col min="19" max="19" width="17.88671875" style="13" bestFit="1" customWidth="1"/>
    <col min="20" max="20" width="9.109375" style="13"/>
    <col min="21" max="16384" width="9.109375" style="2"/>
  </cols>
  <sheetData>
    <row r="1" spans="1:20" ht="25.2">
      <c r="A1" s="270" t="s">
        <v>84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20" ht="25.2">
      <c r="A2" s="270" t="s">
        <v>53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</row>
    <row r="3" spans="1:20" ht="25.2">
      <c r="A3" s="270" t="str">
        <f>' سهام'!B3</f>
        <v>برای ماه منتهی به 1402/10/30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</row>
    <row r="4" spans="1:20" ht="25.2">
      <c r="A4" s="276" t="s">
        <v>59</v>
      </c>
      <c r="B4" s="276"/>
      <c r="C4" s="276"/>
      <c r="D4" s="276"/>
      <c r="E4" s="276"/>
      <c r="F4" s="276"/>
      <c r="G4" s="276"/>
      <c r="H4" s="146"/>
      <c r="I4" s="147"/>
      <c r="J4" s="147"/>
      <c r="K4" s="147"/>
      <c r="L4" s="147"/>
      <c r="M4" s="147"/>
      <c r="N4" s="147"/>
      <c r="O4" s="147"/>
      <c r="P4" s="147"/>
      <c r="Q4" s="147"/>
    </row>
    <row r="5" spans="1:20" ht="24.75" customHeight="1" thickBot="1">
      <c r="A5" s="148"/>
      <c r="B5" s="298"/>
      <c r="C5" s="298"/>
      <c r="D5" s="298"/>
      <c r="E5" s="298"/>
      <c r="F5" s="149"/>
      <c r="G5" s="299" t="str">
        <f>'درآمد سود سهام'!$J$6</f>
        <v>طی  دی ماه</v>
      </c>
      <c r="H5" s="299"/>
      <c r="I5" s="299"/>
      <c r="J5" s="299"/>
      <c r="K5" s="299"/>
      <c r="L5" s="147"/>
      <c r="M5" s="299" t="str">
        <f>'درآمد سود سهام'!$P$6</f>
        <v>از ابتدای سال مالی تا پایان دی ماه</v>
      </c>
      <c r="N5" s="299"/>
      <c r="O5" s="299"/>
      <c r="P5" s="299"/>
      <c r="Q5" s="299"/>
    </row>
    <row r="6" spans="1:20" ht="46.5" customHeight="1" thickBot="1">
      <c r="A6" s="150" t="s">
        <v>37</v>
      </c>
      <c r="B6" s="151"/>
      <c r="C6" s="152" t="s">
        <v>23</v>
      </c>
      <c r="D6" s="151"/>
      <c r="E6" s="152" t="s">
        <v>34</v>
      </c>
      <c r="F6" s="151"/>
      <c r="G6" s="153" t="s">
        <v>54</v>
      </c>
      <c r="H6" s="154"/>
      <c r="I6" s="153" t="s">
        <v>39</v>
      </c>
      <c r="J6" s="154"/>
      <c r="K6" s="153" t="s">
        <v>40</v>
      </c>
      <c r="L6" s="147"/>
      <c r="M6" s="153" t="s">
        <v>54</v>
      </c>
      <c r="N6" s="154"/>
      <c r="O6" s="153" t="s">
        <v>39</v>
      </c>
      <c r="P6" s="154"/>
      <c r="Q6" s="153" t="s">
        <v>40</v>
      </c>
    </row>
    <row r="7" spans="1:20" ht="24.6">
      <c r="A7" s="150" t="s">
        <v>215</v>
      </c>
      <c r="B7" s="151"/>
      <c r="C7" s="155" t="s">
        <v>81</v>
      </c>
      <c r="D7" s="151"/>
      <c r="E7" s="156" t="s">
        <v>81</v>
      </c>
      <c r="F7" s="151"/>
      <c r="G7" s="157">
        <v>7855419</v>
      </c>
      <c r="H7" s="157"/>
      <c r="I7" s="157">
        <v>0</v>
      </c>
      <c r="J7" s="157"/>
      <c r="K7" s="157">
        <v>7855419</v>
      </c>
      <c r="L7" s="157"/>
      <c r="M7" s="157">
        <v>378216173</v>
      </c>
      <c r="N7" s="157"/>
      <c r="O7" s="157">
        <v>0</v>
      </c>
      <c r="P7" s="157"/>
      <c r="Q7" s="157">
        <f>O7+M7</f>
        <v>378216173</v>
      </c>
    </row>
    <row r="8" spans="1:20" ht="24.6">
      <c r="A8" s="150" t="s">
        <v>240</v>
      </c>
      <c r="B8" s="151"/>
      <c r="C8" s="155"/>
      <c r="D8" s="151"/>
      <c r="E8" s="156"/>
      <c r="F8" s="151"/>
      <c r="G8" s="157">
        <v>4132</v>
      </c>
      <c r="H8" s="157"/>
      <c r="I8" s="157">
        <v>0</v>
      </c>
      <c r="J8" s="157"/>
      <c r="K8" s="157">
        <v>4132</v>
      </c>
      <c r="L8" s="157"/>
      <c r="M8" s="157">
        <v>29106</v>
      </c>
      <c r="N8" s="157"/>
      <c r="O8" s="157">
        <v>0</v>
      </c>
      <c r="P8" s="157"/>
      <c r="Q8" s="157">
        <f t="shared" ref="Q8:Q9" si="0">O8+M8</f>
        <v>29106</v>
      </c>
    </row>
    <row r="9" spans="1:20" s="1" customFormat="1">
      <c r="A9" s="158" t="s">
        <v>238</v>
      </c>
      <c r="B9" s="159"/>
      <c r="C9" s="155" t="s">
        <v>81</v>
      </c>
      <c r="D9" s="160"/>
      <c r="E9" s="156" t="s">
        <v>81</v>
      </c>
      <c r="F9" s="160"/>
      <c r="G9" s="157">
        <v>1643</v>
      </c>
      <c r="H9" s="157"/>
      <c r="I9" s="157">
        <v>0</v>
      </c>
      <c r="J9" s="157"/>
      <c r="K9" s="157">
        <v>1643</v>
      </c>
      <c r="L9" s="157"/>
      <c r="M9" s="157">
        <v>11574</v>
      </c>
      <c r="N9" s="157"/>
      <c r="O9" s="157">
        <v>0</v>
      </c>
      <c r="P9" s="157"/>
      <c r="Q9" s="157">
        <f t="shared" si="0"/>
        <v>11574</v>
      </c>
      <c r="S9" s="13"/>
      <c r="T9" s="13"/>
    </row>
    <row r="10" spans="1:20" s="1" customFormat="1" ht="25.2" thickBot="1">
      <c r="A10" s="100"/>
      <c r="B10" s="149"/>
      <c r="C10" s="149"/>
      <c r="D10" s="149"/>
      <c r="E10" s="149"/>
      <c r="F10" s="149"/>
      <c r="G10" s="161">
        <f>SUM(G7:G9)</f>
        <v>7861194</v>
      </c>
      <c r="H10" s="162"/>
      <c r="I10" s="161">
        <f>SUM(I7:I9)</f>
        <v>0</v>
      </c>
      <c r="J10" s="162"/>
      <c r="K10" s="161">
        <f>SUM(K7:K9)</f>
        <v>7861194</v>
      </c>
      <c r="L10" s="162"/>
      <c r="M10" s="161">
        <f>SUM(M7:M9)</f>
        <v>378256853</v>
      </c>
      <c r="N10" s="162"/>
      <c r="O10" s="161">
        <f>SUM(O7:O9)</f>
        <v>0</v>
      </c>
      <c r="P10" s="163" t="e">
        <f>SUM(#REF!)</f>
        <v>#REF!</v>
      </c>
      <c r="Q10" s="161">
        <f>SUM(Q7:Q9)</f>
        <v>378256853</v>
      </c>
      <c r="S10" s="13"/>
      <c r="T10" s="13"/>
    </row>
    <row r="11" spans="1:20" s="1" customFormat="1" ht="21.6" thickTop="1">
      <c r="A11" s="86"/>
      <c r="B11" s="86"/>
      <c r="C11" s="86"/>
      <c r="D11" s="86"/>
      <c r="E11" s="86"/>
      <c r="F11" s="86"/>
      <c r="G11" s="103"/>
      <c r="H11" s="160"/>
      <c r="I11" s="103"/>
      <c r="J11" s="160"/>
      <c r="K11" s="103"/>
      <c r="L11" s="160"/>
      <c r="M11" s="103"/>
      <c r="N11" s="160"/>
      <c r="O11" s="103"/>
      <c r="P11" s="103"/>
      <c r="Q11" s="103"/>
      <c r="R11" s="13"/>
      <c r="S11" s="13"/>
      <c r="T11" s="13"/>
    </row>
    <row r="12" spans="1:20" s="1" customFormat="1">
      <c r="A12" s="86"/>
      <c r="B12" s="86"/>
      <c r="C12" s="86"/>
      <c r="D12" s="86"/>
      <c r="E12" s="86"/>
      <c r="F12" s="86"/>
      <c r="G12" s="103"/>
      <c r="H12" s="160"/>
      <c r="I12" s="103"/>
      <c r="J12" s="160"/>
      <c r="K12" s="103"/>
      <c r="L12" s="160"/>
      <c r="M12" s="103"/>
      <c r="N12" s="160"/>
      <c r="O12" s="103"/>
      <c r="P12" s="103"/>
      <c r="Q12" s="103"/>
      <c r="S12" s="13"/>
      <c r="T12" s="13"/>
    </row>
    <row r="14" spans="1:20" hidden="1"/>
    <row r="15" spans="1:20" hidden="1">
      <c r="G15" s="103">
        <v>11179842</v>
      </c>
      <c r="K15" s="103">
        <v>11179842</v>
      </c>
      <c r="M15" s="103">
        <v>370395659</v>
      </c>
      <c r="Q15" s="103">
        <v>370395659</v>
      </c>
    </row>
    <row r="16" spans="1:20" hidden="1">
      <c r="G16" s="103">
        <f>G15-G10</f>
        <v>3318648</v>
      </c>
      <c r="K16" s="103">
        <f>K15-K10</f>
        <v>3318648</v>
      </c>
      <c r="M16" s="103">
        <f>M15-M10</f>
        <v>-7861194</v>
      </c>
      <c r="Q16" s="103">
        <f>Q15-Q10</f>
        <v>-7861194</v>
      </c>
    </row>
    <row r="17" ht="0.6" customHeight="1"/>
  </sheetData>
  <autoFilter ref="A6:Q6" xr:uid="{00000000-0009-0000-0000-000005000000}">
    <sortState xmlns:xlrd2="http://schemas.microsoft.com/office/spreadsheetml/2017/richdata2" ref="A7:R16">
      <sortCondition descending="1" ref="Q6"/>
    </sortState>
  </autoFilter>
  <mergeCells count="7">
    <mergeCell ref="A4:G4"/>
    <mergeCell ref="B5:E5"/>
    <mergeCell ref="M5:Q5"/>
    <mergeCell ref="A1:Q1"/>
    <mergeCell ref="A2:Q2"/>
    <mergeCell ref="A3:Q3"/>
    <mergeCell ref="G5:K5"/>
  </mergeCells>
  <printOptions horizontalCentered="1"/>
  <pageMargins left="0.25" right="0.25" top="0.75" bottom="0.75" header="0.3" footer="0.3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EH306"/>
  <sheetViews>
    <sheetView rightToLeft="1" view="pageBreakPreview" topLeftCell="A269" zoomScale="80" zoomScaleNormal="100" zoomScaleSheetLayoutView="80" workbookViewId="0">
      <selection activeCell="E287" sqref="E287"/>
    </sheetView>
  </sheetViews>
  <sheetFormatPr defaultColWidth="9.109375" defaultRowHeight="16.2"/>
  <cols>
    <col min="1" max="1" width="37.88671875" style="127" bestFit="1" customWidth="1"/>
    <col min="2" max="2" width="1.33203125" style="127" customWidth="1"/>
    <col min="3" max="3" width="18.88671875" style="127" bestFit="1" customWidth="1"/>
    <col min="4" max="4" width="0.88671875" style="127" customWidth="1"/>
    <col min="5" max="5" width="30.33203125" style="128" bestFit="1" customWidth="1"/>
    <col min="6" max="6" width="0.5546875" style="128" customWidth="1"/>
    <col min="7" max="7" width="27.44140625" style="128" bestFit="1" customWidth="1"/>
    <col min="8" max="8" width="0.88671875" style="128" customWidth="1"/>
    <col min="9" max="9" width="25.44140625" style="178" bestFit="1" customWidth="1"/>
    <col min="10" max="10" width="0.5546875" style="178" customWidth="1"/>
    <col min="11" max="11" width="19.88671875" style="178" bestFit="1" customWidth="1"/>
    <col min="12" max="12" width="0.44140625" style="178" customWidth="1"/>
    <col min="13" max="13" width="24.5546875" style="178" bestFit="1" customWidth="1"/>
    <col min="14" max="14" width="0.44140625" style="178" customWidth="1"/>
    <col min="15" max="15" width="24.5546875" style="178" bestFit="1" customWidth="1"/>
    <col min="16" max="16" width="0.5546875" style="178" customWidth="1"/>
    <col min="17" max="17" width="23.6640625" style="178" bestFit="1" customWidth="1"/>
    <col min="18" max="16384" width="9.109375" style="14"/>
  </cols>
  <sheetData>
    <row r="1" spans="1:17" ht="21.6">
      <c r="A1" s="295" t="s">
        <v>84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</row>
    <row r="2" spans="1:17" ht="21.6">
      <c r="A2" s="295" t="s">
        <v>53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</row>
    <row r="3" spans="1:17" ht="21.6">
      <c r="A3" s="295" t="str">
        <f>' سهام'!B3</f>
        <v>برای ماه منتهی به 1402/10/30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</row>
    <row r="4" spans="1:17" ht="21.6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</row>
    <row r="5" spans="1:17" ht="21.6">
      <c r="A5" s="164" t="s">
        <v>85</v>
      </c>
      <c r="B5" s="164"/>
      <c r="C5" s="164"/>
      <c r="D5" s="164"/>
      <c r="E5" s="164"/>
      <c r="F5" s="164"/>
      <c r="G5" s="164"/>
      <c r="H5" s="164"/>
      <c r="I5" s="164"/>
      <c r="J5" s="165"/>
      <c r="K5" s="165"/>
      <c r="L5" s="165"/>
      <c r="M5" s="165"/>
      <c r="N5" s="165"/>
      <c r="O5" s="165"/>
      <c r="P5" s="165"/>
      <c r="Q5" s="165"/>
    </row>
    <row r="6" spans="1:17" ht="15.75" customHeight="1" thickBot="1">
      <c r="A6" s="160"/>
      <c r="B6" s="160"/>
      <c r="C6" s="304" t="str">
        <f>'درآمد سود سهام'!$J$6</f>
        <v>طی  دی ماه</v>
      </c>
      <c r="D6" s="305"/>
      <c r="E6" s="305"/>
      <c r="F6" s="305"/>
      <c r="G6" s="305"/>
      <c r="H6" s="305"/>
      <c r="I6" s="305"/>
      <c r="J6" s="166"/>
      <c r="K6" s="303" t="str">
        <f>'درآمد سود سهام'!$P$6</f>
        <v>از ابتدای سال مالی تا پایان دی ماه</v>
      </c>
      <c r="L6" s="303"/>
      <c r="M6" s="303"/>
      <c r="N6" s="303"/>
      <c r="O6" s="303"/>
      <c r="P6" s="303"/>
      <c r="Q6" s="303"/>
    </row>
    <row r="7" spans="1:17" ht="42.6" thickBot="1">
      <c r="A7" s="134" t="s">
        <v>37</v>
      </c>
      <c r="B7" s="134"/>
      <c r="C7" s="167" t="s">
        <v>3</v>
      </c>
      <c r="D7" s="134"/>
      <c r="E7" s="168" t="s">
        <v>243</v>
      </c>
      <c r="F7" s="169"/>
      <c r="G7" s="170" t="s">
        <v>41</v>
      </c>
      <c r="H7" s="169"/>
      <c r="I7" s="171" t="s">
        <v>242</v>
      </c>
      <c r="J7" s="166"/>
      <c r="K7" s="172" t="s">
        <v>3</v>
      </c>
      <c r="L7" s="173"/>
      <c r="M7" s="171" t="s">
        <v>243</v>
      </c>
      <c r="N7" s="173"/>
      <c r="O7" s="172" t="s">
        <v>41</v>
      </c>
      <c r="P7" s="173"/>
      <c r="Q7" s="171" t="s">
        <v>242</v>
      </c>
    </row>
    <row r="8" spans="1:17" ht="21">
      <c r="A8" s="174" t="s">
        <v>218</v>
      </c>
      <c r="B8" s="175"/>
      <c r="C8" s="176">
        <v>294632</v>
      </c>
      <c r="D8" s="175"/>
      <c r="E8" s="176">
        <v>474701625</v>
      </c>
      <c r="F8" s="157"/>
      <c r="G8" s="176">
        <v>-492977707</v>
      </c>
      <c r="H8" s="175"/>
      <c r="I8" s="176">
        <f>G8+E8</f>
        <v>-18276082</v>
      </c>
      <c r="J8" s="176"/>
      <c r="K8" s="157">
        <v>14129472</v>
      </c>
      <c r="L8" s="176"/>
      <c r="M8" s="176">
        <v>24178023166</v>
      </c>
      <c r="N8" s="175"/>
      <c r="O8" s="176">
        <v>-24088319355</v>
      </c>
      <c r="P8" s="176"/>
      <c r="Q8" s="176">
        <f>M8+O8</f>
        <v>89703811</v>
      </c>
    </row>
    <row r="9" spans="1:17" ht="21">
      <c r="A9" s="174" t="s">
        <v>286</v>
      </c>
      <c r="B9" s="175"/>
      <c r="C9" s="176">
        <v>350917</v>
      </c>
      <c r="D9" s="175"/>
      <c r="E9" s="176">
        <v>5155654172</v>
      </c>
      <c r="F9" s="157"/>
      <c r="G9" s="176">
        <v>-5571278030</v>
      </c>
      <c r="H9" s="175"/>
      <c r="I9" s="176">
        <f t="shared" ref="I9:I72" si="0">G9+E9</f>
        <v>-415623858</v>
      </c>
      <c r="J9" s="176"/>
      <c r="K9" s="157">
        <v>612121</v>
      </c>
      <c r="L9" s="176"/>
      <c r="M9" s="176">
        <v>9085279398</v>
      </c>
      <c r="N9" s="175"/>
      <c r="O9" s="176">
        <v>-9732975783</v>
      </c>
      <c r="P9" s="176"/>
      <c r="Q9" s="176">
        <f t="shared" ref="Q9:Q72" si="1">M9+O9</f>
        <v>-647696385</v>
      </c>
    </row>
    <row r="10" spans="1:17" ht="21">
      <c r="A10" s="174" t="s">
        <v>172</v>
      </c>
      <c r="B10" s="175"/>
      <c r="C10" s="176">
        <v>28088</v>
      </c>
      <c r="D10" s="175"/>
      <c r="E10" s="176">
        <v>503190825</v>
      </c>
      <c r="F10" s="157"/>
      <c r="G10" s="176">
        <v>-668833061</v>
      </c>
      <c r="H10" s="175"/>
      <c r="I10" s="176">
        <f t="shared" si="0"/>
        <v>-165642236</v>
      </c>
      <c r="J10" s="176"/>
      <c r="K10" s="157">
        <v>1890099</v>
      </c>
      <c r="L10" s="176"/>
      <c r="M10" s="176">
        <v>101641291686</v>
      </c>
      <c r="N10" s="175"/>
      <c r="O10" s="176">
        <v>-109143909482</v>
      </c>
      <c r="P10" s="176"/>
      <c r="Q10" s="176">
        <f t="shared" si="1"/>
        <v>-7502617796</v>
      </c>
    </row>
    <row r="11" spans="1:17" ht="21">
      <c r="A11" s="174" t="s">
        <v>151</v>
      </c>
      <c r="B11" s="175"/>
      <c r="C11" s="176">
        <v>51174</v>
      </c>
      <c r="D11" s="175"/>
      <c r="E11" s="176">
        <v>904725334</v>
      </c>
      <c r="F11" s="157"/>
      <c r="G11" s="176">
        <v>-917847867</v>
      </c>
      <c r="H11" s="175"/>
      <c r="I11" s="176">
        <f t="shared" si="0"/>
        <v>-13122533</v>
      </c>
      <c r="J11" s="176"/>
      <c r="K11" s="157">
        <v>552491</v>
      </c>
      <c r="L11" s="176"/>
      <c r="M11" s="176">
        <v>8810225482</v>
      </c>
      <c r="N11" s="175"/>
      <c r="O11" s="176">
        <v>-10132776316</v>
      </c>
      <c r="P11" s="176"/>
      <c r="Q11" s="176">
        <f t="shared" si="1"/>
        <v>-1322550834</v>
      </c>
    </row>
    <row r="12" spans="1:17" ht="21">
      <c r="A12" s="174" t="s">
        <v>214</v>
      </c>
      <c r="B12" s="175"/>
      <c r="C12" s="176">
        <v>18961</v>
      </c>
      <c r="D12" s="175"/>
      <c r="E12" s="176">
        <v>109314276</v>
      </c>
      <c r="F12" s="157"/>
      <c r="G12" s="176">
        <v>-110704845</v>
      </c>
      <c r="H12" s="175"/>
      <c r="I12" s="176">
        <f t="shared" si="0"/>
        <v>-1390569</v>
      </c>
      <c r="J12" s="176"/>
      <c r="K12" s="157">
        <v>232391</v>
      </c>
      <c r="L12" s="176"/>
      <c r="M12" s="176">
        <v>1273397210</v>
      </c>
      <c r="N12" s="175"/>
      <c r="O12" s="176">
        <v>-1357222036</v>
      </c>
      <c r="P12" s="176"/>
      <c r="Q12" s="176">
        <f t="shared" si="1"/>
        <v>-83824826</v>
      </c>
    </row>
    <row r="13" spans="1:17" ht="21">
      <c r="A13" s="174" t="s">
        <v>166</v>
      </c>
      <c r="B13" s="175"/>
      <c r="C13" s="176">
        <v>62162</v>
      </c>
      <c r="D13" s="175"/>
      <c r="E13" s="176">
        <v>78482371</v>
      </c>
      <c r="F13" s="157"/>
      <c r="G13" s="176">
        <v>-86841946</v>
      </c>
      <c r="H13" s="175"/>
      <c r="I13" s="176">
        <f t="shared" si="0"/>
        <v>-8359575</v>
      </c>
      <c r="J13" s="176"/>
      <c r="K13" s="157">
        <v>2190599</v>
      </c>
      <c r="L13" s="176"/>
      <c r="M13" s="176">
        <v>3604294125</v>
      </c>
      <c r="N13" s="175"/>
      <c r="O13" s="176">
        <v>-4287960966</v>
      </c>
      <c r="P13" s="176"/>
      <c r="Q13" s="176">
        <f t="shared" si="1"/>
        <v>-683666841</v>
      </c>
    </row>
    <row r="14" spans="1:17" ht="21">
      <c r="A14" s="174" t="s">
        <v>267</v>
      </c>
      <c r="B14" s="175"/>
      <c r="C14" s="176">
        <v>65561</v>
      </c>
      <c r="D14" s="175"/>
      <c r="E14" s="176">
        <v>346984759</v>
      </c>
      <c r="F14" s="157"/>
      <c r="G14" s="176">
        <v>-433404631</v>
      </c>
      <c r="H14" s="175"/>
      <c r="I14" s="176">
        <f t="shared" si="0"/>
        <v>-86419872</v>
      </c>
      <c r="J14" s="176"/>
      <c r="K14" s="157">
        <v>613415</v>
      </c>
      <c r="L14" s="176"/>
      <c r="M14" s="176">
        <v>3488054230</v>
      </c>
      <c r="N14" s="175"/>
      <c r="O14" s="176">
        <v>-4224175761</v>
      </c>
      <c r="P14" s="176"/>
      <c r="Q14" s="176">
        <f t="shared" si="1"/>
        <v>-736121531</v>
      </c>
    </row>
    <row r="15" spans="1:17" ht="21">
      <c r="A15" s="174" t="s">
        <v>104</v>
      </c>
      <c r="B15" s="175"/>
      <c r="C15" s="176">
        <v>174576</v>
      </c>
      <c r="D15" s="175"/>
      <c r="E15" s="176">
        <v>6611493036</v>
      </c>
      <c r="F15" s="157"/>
      <c r="G15" s="176">
        <v>-7050887775</v>
      </c>
      <c r="H15" s="175"/>
      <c r="I15" s="176">
        <f t="shared" si="0"/>
        <v>-439394739</v>
      </c>
      <c r="J15" s="176"/>
      <c r="K15" s="157">
        <v>599494</v>
      </c>
      <c r="L15" s="176"/>
      <c r="M15" s="176">
        <v>21167742434</v>
      </c>
      <c r="N15" s="175"/>
      <c r="O15" s="176">
        <v>-24423156856</v>
      </c>
      <c r="P15" s="176"/>
      <c r="Q15" s="176">
        <f t="shared" si="1"/>
        <v>-3255414422</v>
      </c>
    </row>
    <row r="16" spans="1:17" ht="21">
      <c r="A16" s="174" t="s">
        <v>103</v>
      </c>
      <c r="B16" s="175"/>
      <c r="C16" s="176">
        <v>181236</v>
      </c>
      <c r="D16" s="175"/>
      <c r="E16" s="176">
        <v>474017521</v>
      </c>
      <c r="F16" s="157"/>
      <c r="G16" s="176">
        <v>-622836245</v>
      </c>
      <c r="H16" s="175"/>
      <c r="I16" s="176">
        <f t="shared" si="0"/>
        <v>-148818724</v>
      </c>
      <c r="J16" s="176"/>
      <c r="K16" s="157">
        <v>3265340</v>
      </c>
      <c r="L16" s="176"/>
      <c r="M16" s="176">
        <v>8902000410</v>
      </c>
      <c r="N16" s="175"/>
      <c r="O16" s="176">
        <v>-11591437073</v>
      </c>
      <c r="P16" s="176"/>
      <c r="Q16" s="176">
        <f t="shared" si="1"/>
        <v>-2689436663</v>
      </c>
    </row>
    <row r="17" spans="1:17" ht="21">
      <c r="A17" s="174" t="s">
        <v>144</v>
      </c>
      <c r="B17" s="175"/>
      <c r="C17" s="176">
        <v>204485</v>
      </c>
      <c r="D17" s="175"/>
      <c r="E17" s="176">
        <v>620998788</v>
      </c>
      <c r="F17" s="157"/>
      <c r="G17" s="176">
        <v>-747462202</v>
      </c>
      <c r="H17" s="175"/>
      <c r="I17" s="176">
        <f t="shared" si="0"/>
        <v>-126463414</v>
      </c>
      <c r="J17" s="176"/>
      <c r="K17" s="157">
        <v>2131230</v>
      </c>
      <c r="L17" s="176"/>
      <c r="M17" s="176">
        <v>6506611029</v>
      </c>
      <c r="N17" s="175"/>
      <c r="O17" s="176">
        <v>-7869002573</v>
      </c>
      <c r="P17" s="176"/>
      <c r="Q17" s="176">
        <f t="shared" si="1"/>
        <v>-1362391544</v>
      </c>
    </row>
    <row r="18" spans="1:17" ht="21">
      <c r="A18" s="174" t="s">
        <v>107</v>
      </c>
      <c r="B18" s="175"/>
      <c r="C18" s="176">
        <v>110622</v>
      </c>
      <c r="D18" s="175"/>
      <c r="E18" s="176">
        <v>476229772</v>
      </c>
      <c r="F18" s="157"/>
      <c r="G18" s="176">
        <v>-436095736</v>
      </c>
      <c r="H18" s="175"/>
      <c r="I18" s="176">
        <f t="shared" si="0"/>
        <v>40134036</v>
      </c>
      <c r="J18" s="176"/>
      <c r="K18" s="157">
        <v>2364538</v>
      </c>
      <c r="L18" s="176"/>
      <c r="M18" s="176">
        <v>10023221004</v>
      </c>
      <c r="N18" s="175"/>
      <c r="O18" s="176">
        <v>-9056994775</v>
      </c>
      <c r="P18" s="176"/>
      <c r="Q18" s="176">
        <f t="shared" si="1"/>
        <v>966226229</v>
      </c>
    </row>
    <row r="19" spans="1:17" ht="21">
      <c r="A19" s="174" t="s">
        <v>115</v>
      </c>
      <c r="B19" s="175"/>
      <c r="C19" s="176">
        <v>10320</v>
      </c>
      <c r="D19" s="175"/>
      <c r="E19" s="176">
        <v>561797104</v>
      </c>
      <c r="F19" s="157"/>
      <c r="G19" s="176">
        <v>-505388006</v>
      </c>
      <c r="H19" s="175"/>
      <c r="I19" s="176">
        <f t="shared" si="0"/>
        <v>56409098</v>
      </c>
      <c r="J19" s="176"/>
      <c r="K19" s="157">
        <v>422125</v>
      </c>
      <c r="L19" s="176"/>
      <c r="M19" s="176">
        <v>22075211481</v>
      </c>
      <c r="N19" s="175"/>
      <c r="O19" s="176">
        <v>-20596492967</v>
      </c>
      <c r="P19" s="176"/>
      <c r="Q19" s="176">
        <f t="shared" si="1"/>
        <v>1478718514</v>
      </c>
    </row>
    <row r="20" spans="1:17" ht="21">
      <c r="A20" s="174" t="s">
        <v>90</v>
      </c>
      <c r="B20" s="175"/>
      <c r="C20" s="176">
        <v>147418</v>
      </c>
      <c r="D20" s="175"/>
      <c r="E20" s="176">
        <v>679661079</v>
      </c>
      <c r="F20" s="157"/>
      <c r="G20" s="176">
        <v>-841202569</v>
      </c>
      <c r="H20" s="175"/>
      <c r="I20" s="176">
        <f t="shared" si="0"/>
        <v>-161541490</v>
      </c>
      <c r="J20" s="176"/>
      <c r="K20" s="157">
        <v>3190284</v>
      </c>
      <c r="L20" s="176"/>
      <c r="M20" s="176">
        <v>16222592538</v>
      </c>
      <c r="N20" s="175"/>
      <c r="O20" s="176">
        <v>-18590607920</v>
      </c>
      <c r="P20" s="176"/>
      <c r="Q20" s="176">
        <f t="shared" si="1"/>
        <v>-2368015382</v>
      </c>
    </row>
    <row r="21" spans="1:17" ht="21">
      <c r="A21" s="174" t="s">
        <v>174</v>
      </c>
      <c r="B21" s="175"/>
      <c r="C21" s="176">
        <v>0</v>
      </c>
      <c r="D21" s="175"/>
      <c r="E21" s="176">
        <v>0</v>
      </c>
      <c r="F21" s="157"/>
      <c r="G21" s="176">
        <v>0</v>
      </c>
      <c r="H21" s="175"/>
      <c r="I21" s="176">
        <f t="shared" si="0"/>
        <v>0</v>
      </c>
      <c r="J21" s="176"/>
      <c r="K21" s="157">
        <v>1697301</v>
      </c>
      <c r="L21" s="176"/>
      <c r="M21" s="176">
        <v>9612811678</v>
      </c>
      <c r="N21" s="175"/>
      <c r="O21" s="176">
        <v>-11734041243</v>
      </c>
      <c r="P21" s="176"/>
      <c r="Q21" s="176">
        <f t="shared" si="1"/>
        <v>-2121229565</v>
      </c>
    </row>
    <row r="22" spans="1:17" ht="21">
      <c r="A22" s="174" t="s">
        <v>236</v>
      </c>
      <c r="B22" s="175"/>
      <c r="C22" s="176">
        <v>119947</v>
      </c>
      <c r="D22" s="175"/>
      <c r="E22" s="176">
        <v>550193237</v>
      </c>
      <c r="F22" s="157"/>
      <c r="G22" s="176">
        <v>-636213952</v>
      </c>
      <c r="H22" s="175"/>
      <c r="I22" s="176">
        <f t="shared" si="0"/>
        <v>-86020715</v>
      </c>
      <c r="J22" s="176"/>
      <c r="K22" s="157">
        <v>699766</v>
      </c>
      <c r="L22" s="176"/>
      <c r="M22" s="176">
        <v>3449085149</v>
      </c>
      <c r="N22" s="175"/>
      <c r="O22" s="176">
        <v>-18849203238</v>
      </c>
      <c r="P22" s="176"/>
      <c r="Q22" s="176">
        <f t="shared" si="1"/>
        <v>-15400118089</v>
      </c>
    </row>
    <row r="23" spans="1:17" ht="21">
      <c r="A23" s="174" t="s">
        <v>211</v>
      </c>
      <c r="B23" s="175"/>
      <c r="C23" s="176">
        <v>0</v>
      </c>
      <c r="D23" s="175"/>
      <c r="E23" s="176">
        <v>0</v>
      </c>
      <c r="F23" s="157"/>
      <c r="G23" s="176">
        <v>0</v>
      </c>
      <c r="H23" s="175"/>
      <c r="I23" s="176">
        <f t="shared" si="0"/>
        <v>0</v>
      </c>
      <c r="J23" s="176"/>
      <c r="K23" s="157">
        <v>944167</v>
      </c>
      <c r="L23" s="176"/>
      <c r="M23" s="176">
        <v>5374624870</v>
      </c>
      <c r="N23" s="175"/>
      <c r="O23" s="176">
        <v>-8568406968</v>
      </c>
      <c r="P23" s="176"/>
      <c r="Q23" s="176">
        <f t="shared" si="1"/>
        <v>-3193782098</v>
      </c>
    </row>
    <row r="24" spans="1:17" ht="21">
      <c r="A24" s="174" t="s">
        <v>97</v>
      </c>
      <c r="B24" s="175"/>
      <c r="C24" s="176">
        <v>64769</v>
      </c>
      <c r="D24" s="175"/>
      <c r="E24" s="176">
        <v>483151164</v>
      </c>
      <c r="F24" s="157"/>
      <c r="G24" s="176">
        <v>-559317279</v>
      </c>
      <c r="H24" s="175"/>
      <c r="I24" s="176">
        <f t="shared" si="0"/>
        <v>-76166115</v>
      </c>
      <c r="J24" s="176"/>
      <c r="K24" s="157">
        <v>780272</v>
      </c>
      <c r="L24" s="176"/>
      <c r="M24" s="176">
        <v>6164996309</v>
      </c>
      <c r="N24" s="175"/>
      <c r="O24" s="176">
        <v>-6800591005</v>
      </c>
      <c r="P24" s="176"/>
      <c r="Q24" s="176">
        <f t="shared" si="1"/>
        <v>-635594696</v>
      </c>
    </row>
    <row r="25" spans="1:17" ht="21">
      <c r="A25" s="174" t="s">
        <v>289</v>
      </c>
      <c r="B25" s="175"/>
      <c r="C25" s="176">
        <v>11931</v>
      </c>
      <c r="D25" s="175"/>
      <c r="E25" s="176">
        <v>198498901</v>
      </c>
      <c r="F25" s="157"/>
      <c r="G25" s="176">
        <v>-196939137</v>
      </c>
      <c r="H25" s="175"/>
      <c r="I25" s="176">
        <f t="shared" si="0"/>
        <v>1559764</v>
      </c>
      <c r="J25" s="176"/>
      <c r="K25" s="157">
        <v>178023</v>
      </c>
      <c r="L25" s="176"/>
      <c r="M25" s="176">
        <v>2635902839</v>
      </c>
      <c r="N25" s="175"/>
      <c r="O25" s="176">
        <v>-2962376792</v>
      </c>
      <c r="P25" s="176"/>
      <c r="Q25" s="176">
        <f t="shared" si="1"/>
        <v>-326473953</v>
      </c>
    </row>
    <row r="26" spans="1:17" ht="21">
      <c r="A26" s="174" t="s">
        <v>259</v>
      </c>
      <c r="B26" s="175"/>
      <c r="C26" s="176">
        <v>17405</v>
      </c>
      <c r="D26" s="175"/>
      <c r="E26" s="176">
        <v>296007525</v>
      </c>
      <c r="F26" s="157"/>
      <c r="G26" s="176">
        <v>-233825672</v>
      </c>
      <c r="H26" s="175"/>
      <c r="I26" s="176">
        <f t="shared" si="0"/>
        <v>62181853</v>
      </c>
      <c r="J26" s="176"/>
      <c r="K26" s="157">
        <v>195495</v>
      </c>
      <c r="L26" s="176"/>
      <c r="M26" s="176">
        <v>4231173419</v>
      </c>
      <c r="N26" s="175"/>
      <c r="O26" s="176">
        <v>-3278326064</v>
      </c>
      <c r="P26" s="176"/>
      <c r="Q26" s="176">
        <f t="shared" si="1"/>
        <v>952847355</v>
      </c>
    </row>
    <row r="27" spans="1:17" ht="21">
      <c r="A27" s="174" t="s">
        <v>280</v>
      </c>
      <c r="B27" s="175"/>
      <c r="C27" s="176">
        <v>4042</v>
      </c>
      <c r="D27" s="175"/>
      <c r="E27" s="176">
        <v>178919948</v>
      </c>
      <c r="F27" s="157"/>
      <c r="G27" s="176">
        <v>-139810311</v>
      </c>
      <c r="H27" s="175"/>
      <c r="I27" s="176">
        <f t="shared" si="0"/>
        <v>39109637</v>
      </c>
      <c r="J27" s="176"/>
      <c r="K27" s="157">
        <v>453807</v>
      </c>
      <c r="L27" s="176"/>
      <c r="M27" s="176">
        <v>19845463146</v>
      </c>
      <c r="N27" s="175"/>
      <c r="O27" s="176">
        <v>-15661397990</v>
      </c>
      <c r="P27" s="176"/>
      <c r="Q27" s="176">
        <f t="shared" si="1"/>
        <v>4184065156</v>
      </c>
    </row>
    <row r="28" spans="1:17" ht="21">
      <c r="A28" s="174" t="s">
        <v>288</v>
      </c>
      <c r="B28" s="175"/>
      <c r="C28" s="176">
        <v>278008</v>
      </c>
      <c r="D28" s="175"/>
      <c r="E28" s="176">
        <v>8806054393</v>
      </c>
      <c r="F28" s="157"/>
      <c r="G28" s="176">
        <v>-7722283850</v>
      </c>
      <c r="H28" s="175"/>
      <c r="I28" s="176">
        <f t="shared" si="0"/>
        <v>1083770543</v>
      </c>
      <c r="J28" s="176"/>
      <c r="K28" s="157">
        <v>469482</v>
      </c>
      <c r="L28" s="176"/>
      <c r="M28" s="176">
        <v>14303601865</v>
      </c>
      <c r="N28" s="175"/>
      <c r="O28" s="176">
        <v>-12981425716</v>
      </c>
      <c r="P28" s="176"/>
      <c r="Q28" s="176">
        <f t="shared" si="1"/>
        <v>1322176149</v>
      </c>
    </row>
    <row r="29" spans="1:17" ht="21">
      <c r="A29" s="174" t="s">
        <v>152</v>
      </c>
      <c r="B29" s="175"/>
      <c r="C29" s="176">
        <v>9992</v>
      </c>
      <c r="D29" s="175"/>
      <c r="E29" s="176">
        <v>310874471</v>
      </c>
      <c r="F29" s="157"/>
      <c r="G29" s="176">
        <v>-341235063</v>
      </c>
      <c r="H29" s="175"/>
      <c r="I29" s="176">
        <f t="shared" si="0"/>
        <v>-30360592</v>
      </c>
      <c r="J29" s="176"/>
      <c r="K29" s="157">
        <v>1149097</v>
      </c>
      <c r="L29" s="176"/>
      <c r="M29" s="176">
        <v>35313012824</v>
      </c>
      <c r="N29" s="175"/>
      <c r="O29" s="176">
        <v>-39609836817</v>
      </c>
      <c r="P29" s="176"/>
      <c r="Q29" s="176">
        <f t="shared" si="1"/>
        <v>-4296823993</v>
      </c>
    </row>
    <row r="30" spans="1:17" ht="21">
      <c r="A30" s="174" t="s">
        <v>272</v>
      </c>
      <c r="B30" s="175"/>
      <c r="C30" s="176">
        <v>199976</v>
      </c>
      <c r="D30" s="175"/>
      <c r="E30" s="176">
        <v>2604735336</v>
      </c>
      <c r="F30" s="157"/>
      <c r="G30" s="176">
        <v>-3008620955</v>
      </c>
      <c r="H30" s="175"/>
      <c r="I30" s="176">
        <f t="shared" si="0"/>
        <v>-403885619</v>
      </c>
      <c r="J30" s="176"/>
      <c r="K30" s="157">
        <v>1132891</v>
      </c>
      <c r="L30" s="176"/>
      <c r="M30" s="176">
        <v>14368950888</v>
      </c>
      <c r="N30" s="175"/>
      <c r="O30" s="176">
        <v>-17889832275</v>
      </c>
      <c r="P30" s="176"/>
      <c r="Q30" s="176">
        <f t="shared" si="1"/>
        <v>-3520881387</v>
      </c>
    </row>
    <row r="31" spans="1:17" ht="21">
      <c r="A31" s="174" t="s">
        <v>251</v>
      </c>
      <c r="B31" s="175"/>
      <c r="C31" s="176">
        <v>20994</v>
      </c>
      <c r="D31" s="175"/>
      <c r="E31" s="176">
        <v>121559409</v>
      </c>
      <c r="F31" s="157"/>
      <c r="G31" s="176">
        <v>-149055462</v>
      </c>
      <c r="H31" s="175"/>
      <c r="I31" s="176">
        <f t="shared" si="0"/>
        <v>-27496053</v>
      </c>
      <c r="J31" s="176"/>
      <c r="K31" s="157">
        <v>201057</v>
      </c>
      <c r="L31" s="176"/>
      <c r="M31" s="176">
        <v>1220620045</v>
      </c>
      <c r="N31" s="175"/>
      <c r="O31" s="176">
        <v>-1449366645</v>
      </c>
      <c r="P31" s="176"/>
      <c r="Q31" s="176">
        <f t="shared" si="1"/>
        <v>-228746600</v>
      </c>
    </row>
    <row r="32" spans="1:17" ht="21">
      <c r="A32" s="174" t="s">
        <v>148</v>
      </c>
      <c r="B32" s="175"/>
      <c r="C32" s="176">
        <v>29321</v>
      </c>
      <c r="D32" s="175"/>
      <c r="E32" s="176">
        <v>182991552</v>
      </c>
      <c r="F32" s="157"/>
      <c r="G32" s="176">
        <v>-185040470</v>
      </c>
      <c r="H32" s="175"/>
      <c r="I32" s="176">
        <f t="shared" si="0"/>
        <v>-2048918</v>
      </c>
      <c r="J32" s="176"/>
      <c r="K32" s="157">
        <v>106701</v>
      </c>
      <c r="L32" s="176"/>
      <c r="M32" s="176">
        <v>653211028</v>
      </c>
      <c r="N32" s="175"/>
      <c r="O32" s="176">
        <v>-733907176</v>
      </c>
      <c r="P32" s="176"/>
      <c r="Q32" s="176">
        <f t="shared" si="1"/>
        <v>-80696148</v>
      </c>
    </row>
    <row r="33" spans="1:17" ht="21">
      <c r="A33" s="174" t="s">
        <v>133</v>
      </c>
      <c r="B33" s="175"/>
      <c r="C33" s="176">
        <v>0</v>
      </c>
      <c r="D33" s="175"/>
      <c r="E33" s="176">
        <v>0</v>
      </c>
      <c r="F33" s="157"/>
      <c r="G33" s="176">
        <v>0</v>
      </c>
      <c r="H33" s="175"/>
      <c r="I33" s="176">
        <f t="shared" si="0"/>
        <v>0</v>
      </c>
      <c r="J33" s="176"/>
      <c r="K33" s="157">
        <v>2839045</v>
      </c>
      <c r="L33" s="176"/>
      <c r="M33" s="176">
        <v>48107894827</v>
      </c>
      <c r="N33" s="175"/>
      <c r="O33" s="176">
        <v>-40873139623</v>
      </c>
      <c r="P33" s="176"/>
      <c r="Q33" s="176">
        <f t="shared" si="1"/>
        <v>7234755204</v>
      </c>
    </row>
    <row r="34" spans="1:17" ht="21">
      <c r="A34" s="174" t="s">
        <v>228</v>
      </c>
      <c r="B34" s="175"/>
      <c r="C34" s="176">
        <v>65721</v>
      </c>
      <c r="D34" s="175"/>
      <c r="E34" s="176">
        <v>236193664</v>
      </c>
      <c r="F34" s="157"/>
      <c r="G34" s="176">
        <v>-276213886</v>
      </c>
      <c r="H34" s="175"/>
      <c r="I34" s="176">
        <f t="shared" si="0"/>
        <v>-40020222</v>
      </c>
      <c r="J34" s="176"/>
      <c r="K34" s="157">
        <v>873885</v>
      </c>
      <c r="L34" s="176"/>
      <c r="M34" s="176">
        <v>3220797109</v>
      </c>
      <c r="N34" s="175"/>
      <c r="O34" s="176">
        <v>-3690640132</v>
      </c>
      <c r="P34" s="176"/>
      <c r="Q34" s="176">
        <f t="shared" si="1"/>
        <v>-469843023</v>
      </c>
    </row>
    <row r="35" spans="1:17" ht="21">
      <c r="A35" s="174" t="s">
        <v>155</v>
      </c>
      <c r="B35" s="175"/>
      <c r="C35" s="176">
        <v>12439</v>
      </c>
      <c r="D35" s="175"/>
      <c r="E35" s="176">
        <v>555365913</v>
      </c>
      <c r="F35" s="157"/>
      <c r="G35" s="176">
        <v>-557000252</v>
      </c>
      <c r="H35" s="175"/>
      <c r="I35" s="176">
        <f t="shared" si="0"/>
        <v>-1634339</v>
      </c>
      <c r="J35" s="176"/>
      <c r="K35" s="157">
        <v>340354</v>
      </c>
      <c r="L35" s="176"/>
      <c r="M35" s="176">
        <v>14749853768</v>
      </c>
      <c r="N35" s="175"/>
      <c r="O35" s="176">
        <v>-15238394908</v>
      </c>
      <c r="P35" s="176"/>
      <c r="Q35" s="176">
        <f t="shared" si="1"/>
        <v>-488541140</v>
      </c>
    </row>
    <row r="36" spans="1:17" ht="21">
      <c r="A36" s="174" t="s">
        <v>205</v>
      </c>
      <c r="B36" s="175"/>
      <c r="C36" s="176">
        <v>103527</v>
      </c>
      <c r="D36" s="175"/>
      <c r="E36" s="176">
        <v>398912692</v>
      </c>
      <c r="F36" s="157"/>
      <c r="G36" s="176">
        <v>-396929505</v>
      </c>
      <c r="H36" s="175"/>
      <c r="I36" s="176">
        <f t="shared" si="0"/>
        <v>1983187</v>
      </c>
      <c r="J36" s="176"/>
      <c r="K36" s="157">
        <v>423945</v>
      </c>
      <c r="L36" s="176"/>
      <c r="M36" s="176">
        <v>2761175761</v>
      </c>
      <c r="N36" s="175"/>
      <c r="O36" s="176">
        <v>-2695254379</v>
      </c>
      <c r="P36" s="176"/>
      <c r="Q36" s="176">
        <f t="shared" si="1"/>
        <v>65921382</v>
      </c>
    </row>
    <row r="37" spans="1:17" ht="21">
      <c r="A37" s="174" t="s">
        <v>196</v>
      </c>
      <c r="B37" s="175"/>
      <c r="C37" s="176">
        <v>1281712</v>
      </c>
      <c r="D37" s="175"/>
      <c r="E37" s="176">
        <v>10220734752</v>
      </c>
      <c r="F37" s="157"/>
      <c r="G37" s="176">
        <v>-9678592788</v>
      </c>
      <c r="H37" s="175"/>
      <c r="I37" s="176">
        <f t="shared" si="0"/>
        <v>542141964</v>
      </c>
      <c r="J37" s="176"/>
      <c r="K37" s="157">
        <v>2392112</v>
      </c>
      <c r="L37" s="176"/>
      <c r="M37" s="176">
        <v>19031303528</v>
      </c>
      <c r="N37" s="175"/>
      <c r="O37" s="176">
        <v>-18049664239</v>
      </c>
      <c r="P37" s="176"/>
      <c r="Q37" s="176">
        <f t="shared" si="1"/>
        <v>981639289</v>
      </c>
    </row>
    <row r="38" spans="1:17" ht="21">
      <c r="A38" s="174" t="s">
        <v>158</v>
      </c>
      <c r="B38" s="175"/>
      <c r="C38" s="176">
        <v>56595</v>
      </c>
      <c r="D38" s="175"/>
      <c r="E38" s="176">
        <v>623374283</v>
      </c>
      <c r="F38" s="157"/>
      <c r="G38" s="176">
        <v>-576809830</v>
      </c>
      <c r="H38" s="175"/>
      <c r="I38" s="176">
        <f t="shared" si="0"/>
        <v>46564453</v>
      </c>
      <c r="J38" s="176"/>
      <c r="K38" s="157">
        <v>720179</v>
      </c>
      <c r="L38" s="176"/>
      <c r="M38" s="176">
        <v>7717893909</v>
      </c>
      <c r="N38" s="175"/>
      <c r="O38" s="176">
        <v>-7241317185</v>
      </c>
      <c r="P38" s="176"/>
      <c r="Q38" s="176">
        <f t="shared" si="1"/>
        <v>476576724</v>
      </c>
    </row>
    <row r="39" spans="1:17" ht="21">
      <c r="A39" s="174" t="s">
        <v>99</v>
      </c>
      <c r="B39" s="175"/>
      <c r="C39" s="176">
        <v>75916</v>
      </c>
      <c r="D39" s="175"/>
      <c r="E39" s="176">
        <v>173711930</v>
      </c>
      <c r="F39" s="157"/>
      <c r="G39" s="176">
        <v>-219926006</v>
      </c>
      <c r="H39" s="175"/>
      <c r="I39" s="176">
        <f t="shared" si="0"/>
        <v>-46214076</v>
      </c>
      <c r="J39" s="176"/>
      <c r="K39" s="157">
        <v>803438</v>
      </c>
      <c r="L39" s="176"/>
      <c r="M39" s="176">
        <v>2574977482</v>
      </c>
      <c r="N39" s="175"/>
      <c r="O39" s="176">
        <v>-3217224824</v>
      </c>
      <c r="P39" s="176"/>
      <c r="Q39" s="176">
        <f t="shared" si="1"/>
        <v>-642247342</v>
      </c>
    </row>
    <row r="40" spans="1:17" ht="21">
      <c r="A40" s="174" t="s">
        <v>139</v>
      </c>
      <c r="B40" s="175"/>
      <c r="C40" s="176">
        <v>54235</v>
      </c>
      <c r="D40" s="175"/>
      <c r="E40" s="176">
        <v>266123803</v>
      </c>
      <c r="F40" s="157"/>
      <c r="G40" s="176">
        <v>-269499926</v>
      </c>
      <c r="H40" s="175"/>
      <c r="I40" s="176">
        <f t="shared" si="0"/>
        <v>-3376123</v>
      </c>
      <c r="J40" s="176"/>
      <c r="K40" s="157">
        <v>351934</v>
      </c>
      <c r="L40" s="176"/>
      <c r="M40" s="176">
        <v>2750769047</v>
      </c>
      <c r="N40" s="175"/>
      <c r="O40" s="176">
        <v>-2978747165</v>
      </c>
      <c r="P40" s="176"/>
      <c r="Q40" s="176">
        <f t="shared" si="1"/>
        <v>-227978118</v>
      </c>
    </row>
    <row r="41" spans="1:17" ht="21">
      <c r="A41" s="174" t="s">
        <v>176</v>
      </c>
      <c r="B41" s="175"/>
      <c r="C41" s="176">
        <v>581495</v>
      </c>
      <c r="D41" s="175"/>
      <c r="E41" s="176">
        <v>20630391953</v>
      </c>
      <c r="F41" s="157"/>
      <c r="G41" s="176">
        <v>-16357602162</v>
      </c>
      <c r="H41" s="175"/>
      <c r="I41" s="176">
        <f t="shared" si="0"/>
        <v>4272789791</v>
      </c>
      <c r="J41" s="176"/>
      <c r="K41" s="157">
        <v>1643296</v>
      </c>
      <c r="L41" s="176"/>
      <c r="M41" s="176">
        <v>51775948792</v>
      </c>
      <c r="N41" s="175"/>
      <c r="O41" s="176">
        <v>-45890506666</v>
      </c>
      <c r="P41" s="176"/>
      <c r="Q41" s="176">
        <f t="shared" si="1"/>
        <v>5885442126</v>
      </c>
    </row>
    <row r="42" spans="1:17" ht="21">
      <c r="A42" s="174" t="s">
        <v>226</v>
      </c>
      <c r="B42" s="175"/>
      <c r="C42" s="176">
        <v>16665</v>
      </c>
      <c r="D42" s="175"/>
      <c r="E42" s="176">
        <v>199968170</v>
      </c>
      <c r="F42" s="157"/>
      <c r="G42" s="176">
        <v>-181209560</v>
      </c>
      <c r="H42" s="175"/>
      <c r="I42" s="176">
        <f t="shared" si="0"/>
        <v>18758610</v>
      </c>
      <c r="J42" s="176"/>
      <c r="K42" s="157">
        <v>1720819</v>
      </c>
      <c r="L42" s="176"/>
      <c r="M42" s="176">
        <v>21291589020</v>
      </c>
      <c r="N42" s="175"/>
      <c r="O42" s="176">
        <v>-18913037252</v>
      </c>
      <c r="P42" s="176"/>
      <c r="Q42" s="176">
        <f t="shared" si="1"/>
        <v>2378551768</v>
      </c>
    </row>
    <row r="43" spans="1:17" ht="21">
      <c r="A43" s="174" t="s">
        <v>269</v>
      </c>
      <c r="B43" s="175"/>
      <c r="C43" s="176">
        <v>2624</v>
      </c>
      <c r="D43" s="175"/>
      <c r="E43" s="176">
        <v>34183252</v>
      </c>
      <c r="F43" s="157"/>
      <c r="G43" s="176">
        <v>-27440952</v>
      </c>
      <c r="H43" s="175"/>
      <c r="I43" s="176">
        <f t="shared" si="0"/>
        <v>6742300</v>
      </c>
      <c r="J43" s="176"/>
      <c r="K43" s="157">
        <v>26689</v>
      </c>
      <c r="L43" s="176"/>
      <c r="M43" s="176">
        <v>284211387</v>
      </c>
      <c r="N43" s="175"/>
      <c r="O43" s="176">
        <v>-278212896</v>
      </c>
      <c r="P43" s="176"/>
      <c r="Q43" s="176">
        <f t="shared" si="1"/>
        <v>5998491</v>
      </c>
    </row>
    <row r="44" spans="1:17" ht="21">
      <c r="A44" s="174" t="s">
        <v>250</v>
      </c>
      <c r="B44" s="175"/>
      <c r="C44" s="176">
        <v>440175</v>
      </c>
      <c r="D44" s="175"/>
      <c r="E44" s="176">
        <v>5092987685</v>
      </c>
      <c r="F44" s="157"/>
      <c r="G44" s="176">
        <v>-5627920937</v>
      </c>
      <c r="H44" s="175"/>
      <c r="I44" s="176">
        <f t="shared" si="0"/>
        <v>-534933252</v>
      </c>
      <c r="J44" s="176"/>
      <c r="K44" s="157">
        <v>3454578</v>
      </c>
      <c r="L44" s="176"/>
      <c r="M44" s="176">
        <v>38200054109</v>
      </c>
      <c r="N44" s="175"/>
      <c r="O44" s="176">
        <v>-44190731270</v>
      </c>
      <c r="P44" s="176"/>
      <c r="Q44" s="176">
        <f t="shared" si="1"/>
        <v>-5990677161</v>
      </c>
    </row>
    <row r="45" spans="1:17" ht="21">
      <c r="A45" s="174" t="s">
        <v>96</v>
      </c>
      <c r="B45" s="175"/>
      <c r="C45" s="176">
        <v>1726485</v>
      </c>
      <c r="D45" s="175"/>
      <c r="E45" s="176">
        <v>10116635536</v>
      </c>
      <c r="F45" s="157"/>
      <c r="G45" s="176">
        <v>-8473106597</v>
      </c>
      <c r="H45" s="175"/>
      <c r="I45" s="176">
        <f t="shared" si="0"/>
        <v>1643528939</v>
      </c>
      <c r="J45" s="176"/>
      <c r="K45" s="157">
        <v>11992697</v>
      </c>
      <c r="L45" s="176"/>
      <c r="M45" s="176">
        <v>68555335062</v>
      </c>
      <c r="N45" s="175"/>
      <c r="O45" s="176">
        <v>-58998260638</v>
      </c>
      <c r="P45" s="176"/>
      <c r="Q45" s="176">
        <f t="shared" si="1"/>
        <v>9557074424</v>
      </c>
    </row>
    <row r="46" spans="1:17" ht="21">
      <c r="A46" s="174" t="s">
        <v>182</v>
      </c>
      <c r="B46" s="175"/>
      <c r="C46" s="176">
        <v>90832</v>
      </c>
      <c r="D46" s="175"/>
      <c r="E46" s="176">
        <v>253468170</v>
      </c>
      <c r="F46" s="157"/>
      <c r="G46" s="176">
        <v>-265294881</v>
      </c>
      <c r="H46" s="175"/>
      <c r="I46" s="176">
        <f t="shared" si="0"/>
        <v>-11826711</v>
      </c>
      <c r="J46" s="176"/>
      <c r="K46" s="157">
        <v>4808668</v>
      </c>
      <c r="L46" s="176"/>
      <c r="M46" s="176">
        <v>13859776507</v>
      </c>
      <c r="N46" s="175"/>
      <c r="O46" s="176">
        <v>-14079731767</v>
      </c>
      <c r="P46" s="176"/>
      <c r="Q46" s="176">
        <f t="shared" si="1"/>
        <v>-219955260</v>
      </c>
    </row>
    <row r="47" spans="1:17" ht="21">
      <c r="A47" s="174" t="s">
        <v>210</v>
      </c>
      <c r="B47" s="175"/>
      <c r="C47" s="176">
        <v>129387</v>
      </c>
      <c r="D47" s="175"/>
      <c r="E47" s="176">
        <v>1102957637</v>
      </c>
      <c r="F47" s="157"/>
      <c r="G47" s="176">
        <v>-994006169</v>
      </c>
      <c r="H47" s="175"/>
      <c r="I47" s="176">
        <f t="shared" si="0"/>
        <v>108951468</v>
      </c>
      <c r="J47" s="176"/>
      <c r="K47" s="157">
        <v>732424</v>
      </c>
      <c r="L47" s="176"/>
      <c r="M47" s="176">
        <v>5519298413</v>
      </c>
      <c r="N47" s="175"/>
      <c r="O47" s="176">
        <v>-5600208737</v>
      </c>
      <c r="P47" s="176"/>
      <c r="Q47" s="176">
        <f t="shared" si="1"/>
        <v>-80910324</v>
      </c>
    </row>
    <row r="48" spans="1:17" ht="21">
      <c r="A48" s="174" t="s">
        <v>186</v>
      </c>
      <c r="B48" s="175"/>
      <c r="C48" s="176">
        <v>19850</v>
      </c>
      <c r="D48" s="175"/>
      <c r="E48" s="176">
        <v>402293804</v>
      </c>
      <c r="F48" s="157"/>
      <c r="G48" s="176">
        <v>-395616970</v>
      </c>
      <c r="H48" s="175"/>
      <c r="I48" s="176">
        <f t="shared" si="0"/>
        <v>6676834</v>
      </c>
      <c r="J48" s="176"/>
      <c r="K48" s="157">
        <v>613526</v>
      </c>
      <c r="L48" s="176"/>
      <c r="M48" s="176">
        <v>13379760622</v>
      </c>
      <c r="N48" s="175"/>
      <c r="O48" s="176">
        <v>-12086971462</v>
      </c>
      <c r="P48" s="176"/>
      <c r="Q48" s="176">
        <f t="shared" si="1"/>
        <v>1292789160</v>
      </c>
    </row>
    <row r="49" spans="1:17" ht="21">
      <c r="A49" s="174" t="s">
        <v>128</v>
      </c>
      <c r="B49" s="175"/>
      <c r="C49" s="176">
        <v>0</v>
      </c>
      <c r="D49" s="175"/>
      <c r="E49" s="176">
        <v>0</v>
      </c>
      <c r="F49" s="157"/>
      <c r="G49" s="176">
        <v>0</v>
      </c>
      <c r="H49" s="175"/>
      <c r="I49" s="176">
        <f t="shared" si="0"/>
        <v>0</v>
      </c>
      <c r="J49" s="176"/>
      <c r="K49" s="157">
        <v>11613106</v>
      </c>
      <c r="L49" s="176"/>
      <c r="M49" s="176">
        <v>95458933315</v>
      </c>
      <c r="N49" s="175"/>
      <c r="O49" s="176">
        <v>-69926081396</v>
      </c>
      <c r="P49" s="176"/>
      <c r="Q49" s="176">
        <f t="shared" si="1"/>
        <v>25532851919</v>
      </c>
    </row>
    <row r="50" spans="1:17" ht="21">
      <c r="A50" s="174" t="s">
        <v>135</v>
      </c>
      <c r="B50" s="175"/>
      <c r="C50" s="176">
        <v>27107</v>
      </c>
      <c r="D50" s="175"/>
      <c r="E50" s="176">
        <v>159310766</v>
      </c>
      <c r="F50" s="157"/>
      <c r="G50" s="176">
        <v>-195331027</v>
      </c>
      <c r="H50" s="175"/>
      <c r="I50" s="176">
        <f t="shared" si="0"/>
        <v>-36020261</v>
      </c>
      <c r="J50" s="176"/>
      <c r="K50" s="157">
        <v>148746</v>
      </c>
      <c r="L50" s="176"/>
      <c r="M50" s="176">
        <v>2055737848</v>
      </c>
      <c r="N50" s="175"/>
      <c r="O50" s="176">
        <v>-2608482640</v>
      </c>
      <c r="P50" s="176"/>
      <c r="Q50" s="176">
        <f t="shared" si="1"/>
        <v>-552744792</v>
      </c>
    </row>
    <row r="51" spans="1:17" ht="21">
      <c r="A51" s="174" t="s">
        <v>204</v>
      </c>
      <c r="B51" s="175"/>
      <c r="C51" s="176">
        <v>254256</v>
      </c>
      <c r="D51" s="175"/>
      <c r="E51" s="176">
        <v>494805893</v>
      </c>
      <c r="F51" s="157"/>
      <c r="G51" s="176">
        <v>-578799733</v>
      </c>
      <c r="H51" s="175"/>
      <c r="I51" s="176">
        <f t="shared" si="0"/>
        <v>-83993840</v>
      </c>
      <c r="J51" s="176"/>
      <c r="K51" s="157">
        <v>19553911</v>
      </c>
      <c r="L51" s="176"/>
      <c r="M51" s="176">
        <v>32818320629</v>
      </c>
      <c r="N51" s="175"/>
      <c r="O51" s="176">
        <v>-44554028260</v>
      </c>
      <c r="P51" s="176"/>
      <c r="Q51" s="176">
        <f t="shared" si="1"/>
        <v>-11735707631</v>
      </c>
    </row>
    <row r="52" spans="1:17" ht="21">
      <c r="A52" s="174" t="s">
        <v>287</v>
      </c>
      <c r="B52" s="175"/>
      <c r="C52" s="176">
        <v>21497</v>
      </c>
      <c r="D52" s="175"/>
      <c r="E52" s="176">
        <v>372493966</v>
      </c>
      <c r="F52" s="157"/>
      <c r="G52" s="176">
        <v>-384497012</v>
      </c>
      <c r="H52" s="175"/>
      <c r="I52" s="176">
        <f t="shared" si="0"/>
        <v>-12003046</v>
      </c>
      <c r="J52" s="176"/>
      <c r="K52" s="157">
        <v>517159</v>
      </c>
      <c r="L52" s="176"/>
      <c r="M52" s="176">
        <v>8319708163</v>
      </c>
      <c r="N52" s="175"/>
      <c r="O52" s="176">
        <v>-9257866839</v>
      </c>
      <c r="P52" s="176"/>
      <c r="Q52" s="176">
        <f t="shared" si="1"/>
        <v>-938158676</v>
      </c>
    </row>
    <row r="53" spans="1:17" ht="21">
      <c r="A53" s="174" t="s">
        <v>105</v>
      </c>
      <c r="B53" s="175"/>
      <c r="C53" s="176">
        <v>6962</v>
      </c>
      <c r="D53" s="175"/>
      <c r="E53" s="176">
        <v>486614110</v>
      </c>
      <c r="F53" s="157"/>
      <c r="G53" s="176">
        <v>-427901143</v>
      </c>
      <c r="H53" s="175"/>
      <c r="I53" s="176">
        <f t="shared" si="0"/>
        <v>58712967</v>
      </c>
      <c r="J53" s="176"/>
      <c r="K53" s="157">
        <v>88409</v>
      </c>
      <c r="L53" s="176"/>
      <c r="M53" s="176">
        <v>5472582239</v>
      </c>
      <c r="N53" s="175"/>
      <c r="O53" s="176">
        <v>-5564649619</v>
      </c>
      <c r="P53" s="176"/>
      <c r="Q53" s="176">
        <f t="shared" si="1"/>
        <v>-92067380</v>
      </c>
    </row>
    <row r="54" spans="1:17" ht="21">
      <c r="A54" s="174" t="s">
        <v>119</v>
      </c>
      <c r="B54" s="175"/>
      <c r="C54" s="176">
        <v>135480</v>
      </c>
      <c r="D54" s="175"/>
      <c r="E54" s="176">
        <v>5249936604</v>
      </c>
      <c r="F54" s="157"/>
      <c r="G54" s="176">
        <v>-3267201389</v>
      </c>
      <c r="H54" s="175"/>
      <c r="I54" s="176">
        <f t="shared" si="0"/>
        <v>1982735215</v>
      </c>
      <c r="J54" s="176"/>
      <c r="K54" s="157">
        <v>1349522</v>
      </c>
      <c r="L54" s="176"/>
      <c r="M54" s="176">
        <v>40822744615</v>
      </c>
      <c r="N54" s="175"/>
      <c r="O54" s="176">
        <v>-31728343037</v>
      </c>
      <c r="P54" s="176"/>
      <c r="Q54" s="176">
        <f t="shared" si="1"/>
        <v>9094401578</v>
      </c>
    </row>
    <row r="55" spans="1:17" ht="21">
      <c r="A55" s="174" t="s">
        <v>227</v>
      </c>
      <c r="B55" s="175"/>
      <c r="C55" s="176">
        <v>11347</v>
      </c>
      <c r="D55" s="175"/>
      <c r="E55" s="176">
        <v>228092294</v>
      </c>
      <c r="F55" s="157"/>
      <c r="G55" s="176">
        <v>-225992322</v>
      </c>
      <c r="H55" s="175"/>
      <c r="I55" s="176">
        <f t="shared" si="0"/>
        <v>2099972</v>
      </c>
      <c r="J55" s="176"/>
      <c r="K55" s="157">
        <v>358887</v>
      </c>
      <c r="L55" s="176"/>
      <c r="M55" s="176">
        <v>6682173125</v>
      </c>
      <c r="N55" s="175"/>
      <c r="O55" s="176">
        <v>-7219207208</v>
      </c>
      <c r="P55" s="176"/>
      <c r="Q55" s="176">
        <f t="shared" si="1"/>
        <v>-537034083</v>
      </c>
    </row>
    <row r="56" spans="1:17" ht="21">
      <c r="A56" s="174" t="s">
        <v>252</v>
      </c>
      <c r="B56" s="175"/>
      <c r="C56" s="176">
        <v>30599</v>
      </c>
      <c r="D56" s="175"/>
      <c r="E56" s="176">
        <v>281671383</v>
      </c>
      <c r="F56" s="157"/>
      <c r="G56" s="176">
        <v>-379915028</v>
      </c>
      <c r="H56" s="175"/>
      <c r="I56" s="176">
        <f t="shared" si="0"/>
        <v>-98243645</v>
      </c>
      <c r="J56" s="176"/>
      <c r="K56" s="157">
        <v>279091</v>
      </c>
      <c r="L56" s="176"/>
      <c r="M56" s="176">
        <v>3325684508</v>
      </c>
      <c r="N56" s="175"/>
      <c r="O56" s="176">
        <v>-4025754732</v>
      </c>
      <c r="P56" s="176"/>
      <c r="Q56" s="176">
        <f t="shared" si="1"/>
        <v>-700070224</v>
      </c>
    </row>
    <row r="57" spans="1:17" ht="21">
      <c r="A57" s="174" t="s">
        <v>179</v>
      </c>
      <c r="B57" s="175"/>
      <c r="C57" s="176">
        <v>14284</v>
      </c>
      <c r="D57" s="175"/>
      <c r="E57" s="176">
        <v>606899159</v>
      </c>
      <c r="F57" s="157"/>
      <c r="G57" s="176">
        <v>-809394994</v>
      </c>
      <c r="H57" s="175"/>
      <c r="I57" s="176">
        <f t="shared" si="0"/>
        <v>-202495835</v>
      </c>
      <c r="J57" s="176"/>
      <c r="K57" s="157">
        <v>1894823</v>
      </c>
      <c r="L57" s="176"/>
      <c r="M57" s="176">
        <v>83103474866</v>
      </c>
      <c r="N57" s="175"/>
      <c r="O57" s="176">
        <v>-107494880732</v>
      </c>
      <c r="P57" s="176"/>
      <c r="Q57" s="176">
        <f t="shared" si="1"/>
        <v>-24391405866</v>
      </c>
    </row>
    <row r="58" spans="1:17" ht="21">
      <c r="A58" s="174" t="s">
        <v>129</v>
      </c>
      <c r="B58" s="175"/>
      <c r="C58" s="176">
        <v>69576</v>
      </c>
      <c r="D58" s="175"/>
      <c r="E58" s="176">
        <v>483896349</v>
      </c>
      <c r="F58" s="157"/>
      <c r="G58" s="176">
        <v>-528909302</v>
      </c>
      <c r="H58" s="175"/>
      <c r="I58" s="176">
        <f t="shared" si="0"/>
        <v>-45012953</v>
      </c>
      <c r="J58" s="176"/>
      <c r="K58" s="157">
        <v>540025</v>
      </c>
      <c r="L58" s="176"/>
      <c r="M58" s="176">
        <v>3684042428</v>
      </c>
      <c r="N58" s="175"/>
      <c r="O58" s="176">
        <v>-4197365745</v>
      </c>
      <c r="P58" s="176"/>
      <c r="Q58" s="176">
        <f t="shared" si="1"/>
        <v>-513323317</v>
      </c>
    </row>
    <row r="59" spans="1:17" ht="21">
      <c r="A59" s="174" t="s">
        <v>153</v>
      </c>
      <c r="B59" s="175"/>
      <c r="C59" s="176">
        <v>88915</v>
      </c>
      <c r="D59" s="175"/>
      <c r="E59" s="176">
        <v>544436409</v>
      </c>
      <c r="F59" s="157"/>
      <c r="G59" s="176">
        <v>-602321363</v>
      </c>
      <c r="H59" s="175"/>
      <c r="I59" s="176">
        <f t="shared" si="0"/>
        <v>-57884954</v>
      </c>
      <c r="J59" s="176"/>
      <c r="K59" s="157">
        <v>1173648</v>
      </c>
      <c r="L59" s="176"/>
      <c r="M59" s="176">
        <v>6971497383</v>
      </c>
      <c r="N59" s="175"/>
      <c r="O59" s="176">
        <v>-8032728215</v>
      </c>
      <c r="P59" s="176"/>
      <c r="Q59" s="176">
        <f t="shared" si="1"/>
        <v>-1061230832</v>
      </c>
    </row>
    <row r="60" spans="1:17" ht="21">
      <c r="A60" s="174" t="s">
        <v>195</v>
      </c>
      <c r="B60" s="175"/>
      <c r="C60" s="176">
        <v>0</v>
      </c>
      <c r="D60" s="175"/>
      <c r="E60" s="176">
        <v>0</v>
      </c>
      <c r="F60" s="157"/>
      <c r="G60" s="176">
        <v>0</v>
      </c>
      <c r="H60" s="175"/>
      <c r="I60" s="176">
        <f t="shared" si="0"/>
        <v>0</v>
      </c>
      <c r="J60" s="176"/>
      <c r="K60" s="157">
        <v>578578</v>
      </c>
      <c r="L60" s="176"/>
      <c r="M60" s="176">
        <v>3936082981</v>
      </c>
      <c r="N60" s="175"/>
      <c r="O60" s="176">
        <v>-4252682292</v>
      </c>
      <c r="P60" s="176"/>
      <c r="Q60" s="176">
        <f t="shared" si="1"/>
        <v>-316599311</v>
      </c>
    </row>
    <row r="61" spans="1:17" ht="21">
      <c r="A61" s="174" t="s">
        <v>127</v>
      </c>
      <c r="B61" s="175"/>
      <c r="C61" s="176">
        <v>24979</v>
      </c>
      <c r="D61" s="175"/>
      <c r="E61" s="176">
        <v>421462491</v>
      </c>
      <c r="F61" s="157"/>
      <c r="G61" s="176">
        <v>-398692823</v>
      </c>
      <c r="H61" s="175"/>
      <c r="I61" s="176">
        <f t="shared" si="0"/>
        <v>22769668</v>
      </c>
      <c r="J61" s="176"/>
      <c r="K61" s="157">
        <v>158576</v>
      </c>
      <c r="L61" s="176"/>
      <c r="M61" s="176">
        <v>2452152268</v>
      </c>
      <c r="N61" s="175"/>
      <c r="O61" s="176">
        <v>-2573371225</v>
      </c>
      <c r="P61" s="176"/>
      <c r="Q61" s="176">
        <f t="shared" si="1"/>
        <v>-121218957</v>
      </c>
    </row>
    <row r="62" spans="1:17" ht="21">
      <c r="A62" s="174" t="s">
        <v>201</v>
      </c>
      <c r="B62" s="175"/>
      <c r="C62" s="176">
        <v>273700</v>
      </c>
      <c r="D62" s="175"/>
      <c r="E62" s="176">
        <v>979392047</v>
      </c>
      <c r="F62" s="157"/>
      <c r="G62" s="176">
        <v>-1006248907</v>
      </c>
      <c r="H62" s="175"/>
      <c r="I62" s="176">
        <f t="shared" si="0"/>
        <v>-26856860</v>
      </c>
      <c r="J62" s="176"/>
      <c r="K62" s="157">
        <v>5182772</v>
      </c>
      <c r="L62" s="176"/>
      <c r="M62" s="176">
        <v>19986385920</v>
      </c>
      <c r="N62" s="175"/>
      <c r="O62" s="176">
        <v>-19646390718</v>
      </c>
      <c r="P62" s="176"/>
      <c r="Q62" s="176">
        <f t="shared" si="1"/>
        <v>339995202</v>
      </c>
    </row>
    <row r="63" spans="1:17" ht="21">
      <c r="A63" s="174" t="s">
        <v>212</v>
      </c>
      <c r="B63" s="175"/>
      <c r="C63" s="176">
        <v>230714</v>
      </c>
      <c r="D63" s="175"/>
      <c r="E63" s="176">
        <v>548144974</v>
      </c>
      <c r="F63" s="157"/>
      <c r="G63" s="176">
        <v>-555957484</v>
      </c>
      <c r="H63" s="175"/>
      <c r="I63" s="176">
        <f t="shared" si="0"/>
        <v>-7812510</v>
      </c>
      <c r="J63" s="176"/>
      <c r="K63" s="157">
        <v>3428550</v>
      </c>
      <c r="L63" s="176"/>
      <c r="M63" s="176">
        <v>7603394659</v>
      </c>
      <c r="N63" s="175"/>
      <c r="O63" s="176">
        <v>-8310249060</v>
      </c>
      <c r="P63" s="176"/>
      <c r="Q63" s="176">
        <f t="shared" si="1"/>
        <v>-706854401</v>
      </c>
    </row>
    <row r="64" spans="1:17" ht="21">
      <c r="A64" s="174" t="s">
        <v>193</v>
      </c>
      <c r="B64" s="175"/>
      <c r="C64" s="176">
        <v>1482450</v>
      </c>
      <c r="D64" s="175"/>
      <c r="E64" s="176">
        <v>5586778215</v>
      </c>
      <c r="F64" s="157"/>
      <c r="G64" s="176">
        <v>-4640813230</v>
      </c>
      <c r="H64" s="175"/>
      <c r="I64" s="176">
        <f t="shared" si="0"/>
        <v>945964985</v>
      </c>
      <c r="J64" s="176"/>
      <c r="K64" s="157">
        <v>7925801</v>
      </c>
      <c r="L64" s="176"/>
      <c r="M64" s="176">
        <v>30453874986</v>
      </c>
      <c r="N64" s="175"/>
      <c r="O64" s="176">
        <v>-26751838275</v>
      </c>
      <c r="P64" s="176"/>
      <c r="Q64" s="176">
        <f t="shared" si="1"/>
        <v>3702036711</v>
      </c>
    </row>
    <row r="65" spans="1:17" ht="21">
      <c r="A65" s="174" t="s">
        <v>257</v>
      </c>
      <c r="B65" s="175"/>
      <c r="C65" s="176">
        <v>1270995</v>
      </c>
      <c r="D65" s="175"/>
      <c r="E65" s="176">
        <v>10500547858</v>
      </c>
      <c r="F65" s="157"/>
      <c r="G65" s="176">
        <v>-9688435483</v>
      </c>
      <c r="H65" s="175"/>
      <c r="I65" s="176">
        <f t="shared" si="0"/>
        <v>812112375</v>
      </c>
      <c r="J65" s="176"/>
      <c r="K65" s="157">
        <v>6194267</v>
      </c>
      <c r="L65" s="176"/>
      <c r="M65" s="176">
        <v>45935926893</v>
      </c>
      <c r="N65" s="175"/>
      <c r="O65" s="176">
        <v>-47288649781</v>
      </c>
      <c r="P65" s="176"/>
      <c r="Q65" s="176">
        <f t="shared" si="1"/>
        <v>-1352722888</v>
      </c>
    </row>
    <row r="66" spans="1:17" ht="21">
      <c r="A66" s="174" t="s">
        <v>112</v>
      </c>
      <c r="B66" s="175"/>
      <c r="C66" s="176">
        <v>281526</v>
      </c>
      <c r="D66" s="175"/>
      <c r="E66" s="176">
        <v>539286572</v>
      </c>
      <c r="F66" s="157"/>
      <c r="G66" s="176">
        <v>-478024043</v>
      </c>
      <c r="H66" s="175"/>
      <c r="I66" s="176">
        <f t="shared" si="0"/>
        <v>61262529</v>
      </c>
      <c r="J66" s="176"/>
      <c r="K66" s="157">
        <v>1660909</v>
      </c>
      <c r="L66" s="176"/>
      <c r="M66" s="176">
        <v>5295735991</v>
      </c>
      <c r="N66" s="175"/>
      <c r="O66" s="176">
        <v>-5128698014</v>
      </c>
      <c r="P66" s="176"/>
      <c r="Q66" s="176">
        <f t="shared" si="1"/>
        <v>167037977</v>
      </c>
    </row>
    <row r="67" spans="1:17" ht="21">
      <c r="A67" s="174" t="s">
        <v>110</v>
      </c>
      <c r="B67" s="175"/>
      <c r="C67" s="176">
        <v>68906</v>
      </c>
      <c r="D67" s="175"/>
      <c r="E67" s="176">
        <v>241242809</v>
      </c>
      <c r="F67" s="157"/>
      <c r="G67" s="176">
        <v>-275925340</v>
      </c>
      <c r="H67" s="175"/>
      <c r="I67" s="176">
        <f t="shared" si="0"/>
        <v>-34682531</v>
      </c>
      <c r="J67" s="176"/>
      <c r="K67" s="157">
        <v>576466</v>
      </c>
      <c r="L67" s="176"/>
      <c r="M67" s="176">
        <v>2160193428</v>
      </c>
      <c r="N67" s="175"/>
      <c r="O67" s="176">
        <v>-2316547802</v>
      </c>
      <c r="P67" s="176"/>
      <c r="Q67" s="176">
        <f t="shared" si="1"/>
        <v>-156354374</v>
      </c>
    </row>
    <row r="68" spans="1:17" ht="21">
      <c r="A68" s="174" t="s">
        <v>278</v>
      </c>
      <c r="B68" s="175"/>
      <c r="C68" s="176">
        <v>52335</v>
      </c>
      <c r="D68" s="175"/>
      <c r="E68" s="176">
        <v>840082091</v>
      </c>
      <c r="F68" s="157"/>
      <c r="G68" s="176">
        <v>-904402142</v>
      </c>
      <c r="H68" s="175"/>
      <c r="I68" s="176">
        <f t="shared" si="0"/>
        <v>-64320051</v>
      </c>
      <c r="J68" s="176"/>
      <c r="K68" s="157">
        <v>328334</v>
      </c>
      <c r="L68" s="176"/>
      <c r="M68" s="176">
        <v>5116050671</v>
      </c>
      <c r="N68" s="175"/>
      <c r="O68" s="176">
        <v>-5817247539</v>
      </c>
      <c r="P68" s="176"/>
      <c r="Q68" s="176">
        <f t="shared" si="1"/>
        <v>-701196868</v>
      </c>
    </row>
    <row r="69" spans="1:17" ht="21">
      <c r="A69" s="174" t="s">
        <v>124</v>
      </c>
      <c r="B69" s="175"/>
      <c r="C69" s="176">
        <v>37134</v>
      </c>
      <c r="D69" s="175"/>
      <c r="E69" s="176">
        <v>175907988</v>
      </c>
      <c r="F69" s="157"/>
      <c r="G69" s="176">
        <v>-199547366</v>
      </c>
      <c r="H69" s="175"/>
      <c r="I69" s="176">
        <f t="shared" si="0"/>
        <v>-23639378</v>
      </c>
      <c r="J69" s="176"/>
      <c r="K69" s="157">
        <v>319352</v>
      </c>
      <c r="L69" s="176"/>
      <c r="M69" s="176">
        <v>1454819843</v>
      </c>
      <c r="N69" s="175"/>
      <c r="O69" s="176">
        <v>-1721303439</v>
      </c>
      <c r="P69" s="176"/>
      <c r="Q69" s="176">
        <f t="shared" si="1"/>
        <v>-266483596</v>
      </c>
    </row>
    <row r="70" spans="1:17" ht="21">
      <c r="A70" s="174" t="s">
        <v>171</v>
      </c>
      <c r="B70" s="175"/>
      <c r="C70" s="176">
        <v>0</v>
      </c>
      <c r="D70" s="175"/>
      <c r="E70" s="176">
        <v>0</v>
      </c>
      <c r="F70" s="157"/>
      <c r="G70" s="176">
        <v>0</v>
      </c>
      <c r="H70" s="175"/>
      <c r="I70" s="176">
        <f t="shared" si="0"/>
        <v>0</v>
      </c>
      <c r="J70" s="176"/>
      <c r="K70" s="157">
        <v>7769755</v>
      </c>
      <c r="L70" s="176"/>
      <c r="M70" s="176">
        <v>117868032112</v>
      </c>
      <c r="N70" s="175"/>
      <c r="O70" s="176">
        <v>-101432472704</v>
      </c>
      <c r="P70" s="176"/>
      <c r="Q70" s="176">
        <f t="shared" si="1"/>
        <v>16435559408</v>
      </c>
    </row>
    <row r="71" spans="1:17" ht="21">
      <c r="A71" s="174" t="s">
        <v>154</v>
      </c>
      <c r="B71" s="175"/>
      <c r="C71" s="176">
        <v>96704</v>
      </c>
      <c r="D71" s="175"/>
      <c r="E71" s="176">
        <v>480257619</v>
      </c>
      <c r="F71" s="157"/>
      <c r="G71" s="176">
        <v>-566825016</v>
      </c>
      <c r="H71" s="175"/>
      <c r="I71" s="176">
        <f t="shared" si="0"/>
        <v>-86567397</v>
      </c>
      <c r="J71" s="176"/>
      <c r="K71" s="157">
        <v>656680</v>
      </c>
      <c r="L71" s="176"/>
      <c r="M71" s="176">
        <v>3167805027</v>
      </c>
      <c r="N71" s="175"/>
      <c r="O71" s="176">
        <v>-3861150357</v>
      </c>
      <c r="P71" s="176"/>
      <c r="Q71" s="176">
        <f t="shared" si="1"/>
        <v>-693345330</v>
      </c>
    </row>
    <row r="72" spans="1:17" ht="21">
      <c r="A72" s="174" t="s">
        <v>93</v>
      </c>
      <c r="B72" s="175"/>
      <c r="C72" s="176">
        <v>64441</v>
      </c>
      <c r="D72" s="175"/>
      <c r="E72" s="176">
        <v>459392114</v>
      </c>
      <c r="F72" s="157"/>
      <c r="G72" s="176">
        <v>-456349277</v>
      </c>
      <c r="H72" s="175"/>
      <c r="I72" s="176">
        <f t="shared" si="0"/>
        <v>3042837</v>
      </c>
      <c r="J72" s="176"/>
      <c r="K72" s="157">
        <v>747757</v>
      </c>
      <c r="L72" s="176"/>
      <c r="M72" s="176">
        <v>5080230972</v>
      </c>
      <c r="N72" s="175"/>
      <c r="O72" s="176">
        <v>-5329733879</v>
      </c>
      <c r="P72" s="176"/>
      <c r="Q72" s="176">
        <f t="shared" si="1"/>
        <v>-249502907</v>
      </c>
    </row>
    <row r="73" spans="1:17" ht="21">
      <c r="A73" s="174" t="s">
        <v>117</v>
      </c>
      <c r="B73" s="175"/>
      <c r="C73" s="176">
        <v>7274</v>
      </c>
      <c r="D73" s="175"/>
      <c r="E73" s="176">
        <v>125492092</v>
      </c>
      <c r="F73" s="157"/>
      <c r="G73" s="176">
        <v>-110098007</v>
      </c>
      <c r="H73" s="175"/>
      <c r="I73" s="176">
        <f t="shared" ref="I73:I136" si="2">G73+E73</f>
        <v>15394085</v>
      </c>
      <c r="J73" s="176"/>
      <c r="K73" s="157">
        <v>60634</v>
      </c>
      <c r="L73" s="176"/>
      <c r="M73" s="176">
        <v>902808298</v>
      </c>
      <c r="N73" s="175"/>
      <c r="O73" s="176">
        <v>-921803235</v>
      </c>
      <c r="P73" s="176"/>
      <c r="Q73" s="176">
        <f t="shared" ref="Q73:Q136" si="3">M73+O73</f>
        <v>-18994937</v>
      </c>
    </row>
    <row r="74" spans="1:17" ht="21">
      <c r="A74" s="174" t="s">
        <v>167</v>
      </c>
      <c r="B74" s="175"/>
      <c r="C74" s="176">
        <v>0</v>
      </c>
      <c r="D74" s="175"/>
      <c r="E74" s="176">
        <v>0</v>
      </c>
      <c r="F74" s="157"/>
      <c r="G74" s="176">
        <v>0</v>
      </c>
      <c r="H74" s="175"/>
      <c r="I74" s="176">
        <f t="shared" si="2"/>
        <v>0</v>
      </c>
      <c r="J74" s="176"/>
      <c r="K74" s="157">
        <v>260313</v>
      </c>
      <c r="L74" s="176"/>
      <c r="M74" s="176">
        <v>12752060154</v>
      </c>
      <c r="N74" s="175"/>
      <c r="O74" s="176">
        <v>-14389935979</v>
      </c>
      <c r="P74" s="176"/>
      <c r="Q74" s="176">
        <f t="shared" si="3"/>
        <v>-1637875825</v>
      </c>
    </row>
    <row r="75" spans="1:17" ht="21">
      <c r="A75" s="174" t="s">
        <v>94</v>
      </c>
      <c r="B75" s="175"/>
      <c r="C75" s="176">
        <v>25812</v>
      </c>
      <c r="D75" s="175"/>
      <c r="E75" s="176">
        <v>603193875</v>
      </c>
      <c r="F75" s="157"/>
      <c r="G75" s="176">
        <v>-531068652</v>
      </c>
      <c r="H75" s="175"/>
      <c r="I75" s="176">
        <f t="shared" si="2"/>
        <v>72125223</v>
      </c>
      <c r="J75" s="176"/>
      <c r="K75" s="157">
        <v>133249</v>
      </c>
      <c r="L75" s="176"/>
      <c r="M75" s="176">
        <v>2612628170</v>
      </c>
      <c r="N75" s="175"/>
      <c r="O75" s="176">
        <v>-2609962295</v>
      </c>
      <c r="P75" s="176"/>
      <c r="Q75" s="176">
        <f t="shared" si="3"/>
        <v>2665875</v>
      </c>
    </row>
    <row r="76" spans="1:17" ht="21">
      <c r="A76" s="174" t="s">
        <v>191</v>
      </c>
      <c r="B76" s="175"/>
      <c r="C76" s="176">
        <v>96530</v>
      </c>
      <c r="D76" s="175"/>
      <c r="E76" s="176">
        <v>281332180</v>
      </c>
      <c r="F76" s="157"/>
      <c r="G76" s="176">
        <v>-358811475</v>
      </c>
      <c r="H76" s="175"/>
      <c r="I76" s="176">
        <f t="shared" si="2"/>
        <v>-77479295</v>
      </c>
      <c r="J76" s="176"/>
      <c r="K76" s="157">
        <v>1321233</v>
      </c>
      <c r="L76" s="176"/>
      <c r="M76" s="176">
        <v>4041776728</v>
      </c>
      <c r="N76" s="175"/>
      <c r="O76" s="176">
        <v>-5154329022</v>
      </c>
      <c r="P76" s="176"/>
      <c r="Q76" s="176">
        <f t="shared" si="3"/>
        <v>-1112552294</v>
      </c>
    </row>
    <row r="77" spans="1:17" ht="21">
      <c r="A77" s="174" t="s">
        <v>219</v>
      </c>
      <c r="B77" s="175"/>
      <c r="C77" s="176">
        <v>30341</v>
      </c>
      <c r="D77" s="175"/>
      <c r="E77" s="176">
        <v>516370735</v>
      </c>
      <c r="F77" s="157"/>
      <c r="G77" s="176">
        <v>-569773299</v>
      </c>
      <c r="H77" s="175"/>
      <c r="I77" s="176">
        <f t="shared" si="2"/>
        <v>-53402564</v>
      </c>
      <c r="J77" s="176"/>
      <c r="K77" s="157">
        <v>693750</v>
      </c>
      <c r="L77" s="176"/>
      <c r="M77" s="176">
        <v>11487031834</v>
      </c>
      <c r="N77" s="175"/>
      <c r="O77" s="176">
        <v>-13075034798</v>
      </c>
      <c r="P77" s="176"/>
      <c r="Q77" s="176">
        <f t="shared" si="3"/>
        <v>-1588002964</v>
      </c>
    </row>
    <row r="78" spans="1:17" ht="21">
      <c r="A78" s="174" t="s">
        <v>233</v>
      </c>
      <c r="B78" s="175"/>
      <c r="C78" s="176">
        <v>47415</v>
      </c>
      <c r="D78" s="175"/>
      <c r="E78" s="176">
        <v>675690947</v>
      </c>
      <c r="F78" s="157"/>
      <c r="G78" s="176">
        <v>-731266939</v>
      </c>
      <c r="H78" s="175"/>
      <c r="I78" s="176">
        <f t="shared" si="2"/>
        <v>-55575992</v>
      </c>
      <c r="J78" s="176"/>
      <c r="K78" s="157">
        <v>195071</v>
      </c>
      <c r="L78" s="176"/>
      <c r="M78" s="176">
        <v>2806143772</v>
      </c>
      <c r="N78" s="175"/>
      <c r="O78" s="176">
        <v>-3049759470</v>
      </c>
      <c r="P78" s="176"/>
      <c r="Q78" s="176">
        <f t="shared" si="3"/>
        <v>-243615698</v>
      </c>
    </row>
    <row r="79" spans="1:17" ht="21">
      <c r="A79" s="174" t="s">
        <v>162</v>
      </c>
      <c r="B79" s="175"/>
      <c r="C79" s="176">
        <v>71826</v>
      </c>
      <c r="D79" s="175"/>
      <c r="E79" s="176">
        <v>440536373</v>
      </c>
      <c r="F79" s="157"/>
      <c r="G79" s="176">
        <v>-410066616</v>
      </c>
      <c r="H79" s="175"/>
      <c r="I79" s="176">
        <f t="shared" si="2"/>
        <v>30469757</v>
      </c>
      <c r="J79" s="176"/>
      <c r="K79" s="157">
        <v>10609519</v>
      </c>
      <c r="L79" s="176"/>
      <c r="M79" s="176">
        <v>74882523281</v>
      </c>
      <c r="N79" s="175"/>
      <c r="O79" s="176">
        <v>-71984476450</v>
      </c>
      <c r="P79" s="176"/>
      <c r="Q79" s="176">
        <f t="shared" si="3"/>
        <v>2898046831</v>
      </c>
    </row>
    <row r="80" spans="1:17" ht="21">
      <c r="A80" s="174" t="s">
        <v>161</v>
      </c>
      <c r="B80" s="175"/>
      <c r="C80" s="176">
        <v>183762</v>
      </c>
      <c r="D80" s="175"/>
      <c r="E80" s="176">
        <v>338389805</v>
      </c>
      <c r="F80" s="157"/>
      <c r="G80" s="176">
        <v>-402449494</v>
      </c>
      <c r="H80" s="175"/>
      <c r="I80" s="176">
        <f t="shared" si="2"/>
        <v>-64059689</v>
      </c>
      <c r="J80" s="176"/>
      <c r="K80" s="157">
        <v>760978</v>
      </c>
      <c r="L80" s="176"/>
      <c r="M80" s="176">
        <v>1512513254</v>
      </c>
      <c r="N80" s="175"/>
      <c r="O80" s="176">
        <v>-1772097429</v>
      </c>
      <c r="P80" s="176"/>
      <c r="Q80" s="176">
        <f t="shared" si="3"/>
        <v>-259584175</v>
      </c>
    </row>
    <row r="81" spans="1:17" ht="21">
      <c r="A81" s="174" t="s">
        <v>163</v>
      </c>
      <c r="B81" s="175"/>
      <c r="C81" s="176">
        <v>8944</v>
      </c>
      <c r="D81" s="175"/>
      <c r="E81" s="176">
        <v>46900129</v>
      </c>
      <c r="F81" s="157"/>
      <c r="G81" s="176">
        <v>-61176341</v>
      </c>
      <c r="H81" s="175"/>
      <c r="I81" s="176">
        <f t="shared" si="2"/>
        <v>-14276212</v>
      </c>
      <c r="J81" s="176"/>
      <c r="K81" s="157">
        <v>143146</v>
      </c>
      <c r="L81" s="176"/>
      <c r="M81" s="176">
        <v>827192816</v>
      </c>
      <c r="N81" s="175"/>
      <c r="O81" s="176">
        <v>-984329665</v>
      </c>
      <c r="P81" s="176"/>
      <c r="Q81" s="176">
        <f t="shared" si="3"/>
        <v>-157136849</v>
      </c>
    </row>
    <row r="82" spans="1:17" ht="21">
      <c r="A82" s="174" t="s">
        <v>106</v>
      </c>
      <c r="B82" s="175"/>
      <c r="C82" s="176">
        <v>111868</v>
      </c>
      <c r="D82" s="175"/>
      <c r="E82" s="176">
        <v>391977166</v>
      </c>
      <c r="F82" s="157"/>
      <c r="G82" s="176">
        <v>-347893346</v>
      </c>
      <c r="H82" s="175"/>
      <c r="I82" s="176">
        <f t="shared" si="2"/>
        <v>44083820</v>
      </c>
      <c r="J82" s="176"/>
      <c r="K82" s="157">
        <v>9296477</v>
      </c>
      <c r="L82" s="176"/>
      <c r="M82" s="176">
        <v>43280227938</v>
      </c>
      <c r="N82" s="175"/>
      <c r="O82" s="176">
        <v>-41669585644</v>
      </c>
      <c r="P82" s="176"/>
      <c r="Q82" s="176">
        <f t="shared" si="3"/>
        <v>1610642294</v>
      </c>
    </row>
    <row r="83" spans="1:17" ht="21">
      <c r="A83" s="174" t="s">
        <v>100</v>
      </c>
      <c r="B83" s="175"/>
      <c r="C83" s="176">
        <v>1375288</v>
      </c>
      <c r="D83" s="175"/>
      <c r="E83" s="176">
        <v>16948700252</v>
      </c>
      <c r="F83" s="157"/>
      <c r="G83" s="176">
        <v>-15578310341</v>
      </c>
      <c r="H83" s="175"/>
      <c r="I83" s="176">
        <f t="shared" si="2"/>
        <v>1370389911</v>
      </c>
      <c r="J83" s="176"/>
      <c r="K83" s="157">
        <v>1668343</v>
      </c>
      <c r="L83" s="176"/>
      <c r="M83" s="176">
        <v>19891740835</v>
      </c>
      <c r="N83" s="175"/>
      <c r="O83" s="176">
        <v>-18942784503</v>
      </c>
      <c r="P83" s="176"/>
      <c r="Q83" s="176">
        <f t="shared" si="3"/>
        <v>948956332</v>
      </c>
    </row>
    <row r="84" spans="1:17" ht="21">
      <c r="A84" s="174" t="s">
        <v>281</v>
      </c>
      <c r="B84" s="175"/>
      <c r="C84" s="176">
        <v>19026</v>
      </c>
      <c r="D84" s="175"/>
      <c r="E84" s="176">
        <v>877982116</v>
      </c>
      <c r="F84" s="157"/>
      <c r="G84" s="176">
        <v>-772736058</v>
      </c>
      <c r="H84" s="175"/>
      <c r="I84" s="176">
        <f t="shared" si="2"/>
        <v>105246058</v>
      </c>
      <c r="J84" s="176"/>
      <c r="K84" s="157">
        <v>1352849</v>
      </c>
      <c r="L84" s="176"/>
      <c r="M84" s="176">
        <v>59544436442</v>
      </c>
      <c r="N84" s="175"/>
      <c r="O84" s="176">
        <v>-51774868472</v>
      </c>
      <c r="P84" s="176"/>
      <c r="Q84" s="176">
        <f t="shared" si="3"/>
        <v>7769567970</v>
      </c>
    </row>
    <row r="85" spans="1:17" ht="21">
      <c r="A85" s="174" t="s">
        <v>237</v>
      </c>
      <c r="B85" s="175"/>
      <c r="C85" s="176">
        <v>124493</v>
      </c>
      <c r="D85" s="175"/>
      <c r="E85" s="176">
        <v>414279881</v>
      </c>
      <c r="F85" s="157"/>
      <c r="G85" s="176">
        <v>-462999521</v>
      </c>
      <c r="H85" s="175"/>
      <c r="I85" s="176">
        <f t="shared" si="2"/>
        <v>-48719640</v>
      </c>
      <c r="J85" s="176"/>
      <c r="K85" s="157">
        <v>2876636</v>
      </c>
      <c r="L85" s="176"/>
      <c r="M85" s="176">
        <v>10284462063</v>
      </c>
      <c r="N85" s="175"/>
      <c r="O85" s="176">
        <v>-11136373818</v>
      </c>
      <c r="P85" s="176"/>
      <c r="Q85" s="176">
        <f t="shared" si="3"/>
        <v>-851911755</v>
      </c>
    </row>
    <row r="86" spans="1:17" ht="21">
      <c r="A86" s="174" t="s">
        <v>223</v>
      </c>
      <c r="B86" s="175"/>
      <c r="C86" s="176">
        <v>64488</v>
      </c>
      <c r="D86" s="175"/>
      <c r="E86" s="176">
        <v>345821679</v>
      </c>
      <c r="F86" s="157"/>
      <c r="G86" s="176">
        <v>-374890935</v>
      </c>
      <c r="H86" s="175"/>
      <c r="I86" s="176">
        <f t="shared" si="2"/>
        <v>-29069256</v>
      </c>
      <c r="J86" s="176"/>
      <c r="K86" s="157">
        <v>338115</v>
      </c>
      <c r="L86" s="176"/>
      <c r="M86" s="176">
        <v>1796914030</v>
      </c>
      <c r="N86" s="175"/>
      <c r="O86" s="176">
        <v>-1993130782</v>
      </c>
      <c r="P86" s="176"/>
      <c r="Q86" s="176">
        <f t="shared" si="3"/>
        <v>-196216752</v>
      </c>
    </row>
    <row r="87" spans="1:17" ht="21">
      <c r="A87" s="174" t="s">
        <v>208</v>
      </c>
      <c r="B87" s="175"/>
      <c r="C87" s="176">
        <v>5392</v>
      </c>
      <c r="D87" s="175"/>
      <c r="E87" s="176">
        <v>251570361</v>
      </c>
      <c r="F87" s="157"/>
      <c r="G87" s="176">
        <v>-258208747</v>
      </c>
      <c r="H87" s="175"/>
      <c r="I87" s="176">
        <f t="shared" si="2"/>
        <v>-6638386</v>
      </c>
      <c r="J87" s="176"/>
      <c r="K87" s="157">
        <v>39106</v>
      </c>
      <c r="L87" s="176"/>
      <c r="M87" s="176">
        <v>1736687765</v>
      </c>
      <c r="N87" s="175"/>
      <c r="O87" s="176">
        <v>-1947743713</v>
      </c>
      <c r="P87" s="176"/>
      <c r="Q87" s="176">
        <f t="shared" si="3"/>
        <v>-211055948</v>
      </c>
    </row>
    <row r="88" spans="1:17" ht="21">
      <c r="A88" s="174" t="s">
        <v>264</v>
      </c>
      <c r="B88" s="175"/>
      <c r="C88" s="176">
        <v>0</v>
      </c>
      <c r="D88" s="175"/>
      <c r="E88" s="176">
        <v>0</v>
      </c>
      <c r="F88" s="157"/>
      <c r="G88" s="176">
        <v>0</v>
      </c>
      <c r="H88" s="175"/>
      <c r="I88" s="176">
        <f t="shared" si="2"/>
        <v>0</v>
      </c>
      <c r="J88" s="176"/>
      <c r="K88" s="157">
        <v>2702546</v>
      </c>
      <c r="L88" s="176"/>
      <c r="M88" s="176">
        <v>47015147025</v>
      </c>
      <c r="N88" s="175"/>
      <c r="O88" s="176">
        <v>-39174090178</v>
      </c>
      <c r="P88" s="176"/>
      <c r="Q88" s="176">
        <f t="shared" si="3"/>
        <v>7841056847</v>
      </c>
    </row>
    <row r="89" spans="1:17" ht="21">
      <c r="A89" s="174" t="s">
        <v>213</v>
      </c>
      <c r="B89" s="175"/>
      <c r="C89" s="176">
        <v>53162</v>
      </c>
      <c r="D89" s="175"/>
      <c r="E89" s="176">
        <v>389251347</v>
      </c>
      <c r="F89" s="157"/>
      <c r="G89" s="176">
        <v>-447356573</v>
      </c>
      <c r="H89" s="175"/>
      <c r="I89" s="176">
        <f t="shared" si="2"/>
        <v>-58105226</v>
      </c>
      <c r="J89" s="176"/>
      <c r="K89" s="157">
        <v>1848660</v>
      </c>
      <c r="L89" s="176"/>
      <c r="M89" s="176">
        <v>14826527572</v>
      </c>
      <c r="N89" s="175"/>
      <c r="O89" s="176">
        <v>-15630389058</v>
      </c>
      <c r="P89" s="176"/>
      <c r="Q89" s="176">
        <f t="shared" si="3"/>
        <v>-803861486</v>
      </c>
    </row>
    <row r="90" spans="1:17" ht="21">
      <c r="A90" s="174" t="s">
        <v>266</v>
      </c>
      <c r="B90" s="175"/>
      <c r="C90" s="176">
        <v>6524415</v>
      </c>
      <c r="D90" s="175"/>
      <c r="E90" s="176">
        <v>176181237493</v>
      </c>
      <c r="F90" s="157"/>
      <c r="G90" s="176">
        <v>-144630940735</v>
      </c>
      <c r="H90" s="175"/>
      <c r="I90" s="176">
        <f t="shared" si="2"/>
        <v>31550296758</v>
      </c>
      <c r="J90" s="176"/>
      <c r="K90" s="157">
        <v>10485923</v>
      </c>
      <c r="L90" s="176"/>
      <c r="M90" s="176">
        <v>279420314066</v>
      </c>
      <c r="N90" s="175"/>
      <c r="O90" s="176">
        <v>-232373898640</v>
      </c>
      <c r="P90" s="176"/>
      <c r="Q90" s="176">
        <f t="shared" si="3"/>
        <v>47046415426</v>
      </c>
    </row>
    <row r="91" spans="1:17" ht="21">
      <c r="A91" s="174" t="s">
        <v>146</v>
      </c>
      <c r="B91" s="175"/>
      <c r="C91" s="176">
        <v>193449</v>
      </c>
      <c r="D91" s="175"/>
      <c r="E91" s="176">
        <v>652327643</v>
      </c>
      <c r="F91" s="157"/>
      <c r="G91" s="176">
        <v>-860962450</v>
      </c>
      <c r="H91" s="175"/>
      <c r="I91" s="176">
        <f t="shared" si="2"/>
        <v>-208634807</v>
      </c>
      <c r="J91" s="176"/>
      <c r="K91" s="157">
        <v>1994539</v>
      </c>
      <c r="L91" s="176"/>
      <c r="M91" s="176">
        <v>13355443084</v>
      </c>
      <c r="N91" s="175"/>
      <c r="O91" s="176">
        <v>-15604056214</v>
      </c>
      <c r="P91" s="176"/>
      <c r="Q91" s="176">
        <f t="shared" si="3"/>
        <v>-2248613130</v>
      </c>
    </row>
    <row r="92" spans="1:17" ht="21">
      <c r="A92" s="174" t="s">
        <v>156</v>
      </c>
      <c r="B92" s="175"/>
      <c r="C92" s="176">
        <v>3542</v>
      </c>
      <c r="D92" s="175"/>
      <c r="E92" s="176">
        <v>63506114</v>
      </c>
      <c r="F92" s="157"/>
      <c r="G92" s="176">
        <v>-48938314</v>
      </c>
      <c r="H92" s="175"/>
      <c r="I92" s="176">
        <f t="shared" si="2"/>
        <v>14567800</v>
      </c>
      <c r="J92" s="176"/>
      <c r="K92" s="157">
        <v>894695</v>
      </c>
      <c r="L92" s="176"/>
      <c r="M92" s="176">
        <v>16574613372</v>
      </c>
      <c r="N92" s="175"/>
      <c r="O92" s="176">
        <v>-13452182093</v>
      </c>
      <c r="P92" s="176"/>
      <c r="Q92" s="176">
        <f t="shared" si="3"/>
        <v>3122431279</v>
      </c>
    </row>
    <row r="93" spans="1:17" ht="21">
      <c r="A93" s="174" t="s">
        <v>126</v>
      </c>
      <c r="B93" s="175"/>
      <c r="C93" s="176">
        <v>252876</v>
      </c>
      <c r="D93" s="175"/>
      <c r="E93" s="176">
        <v>454534640</v>
      </c>
      <c r="F93" s="157"/>
      <c r="G93" s="176">
        <v>-499023149</v>
      </c>
      <c r="H93" s="175"/>
      <c r="I93" s="176">
        <f t="shared" si="2"/>
        <v>-44488509</v>
      </c>
      <c r="J93" s="176"/>
      <c r="K93" s="157">
        <v>1212785</v>
      </c>
      <c r="L93" s="176"/>
      <c r="M93" s="176">
        <v>2177359083</v>
      </c>
      <c r="N93" s="175"/>
      <c r="O93" s="176">
        <v>-2499666265</v>
      </c>
      <c r="P93" s="176"/>
      <c r="Q93" s="176">
        <f t="shared" si="3"/>
        <v>-322307182</v>
      </c>
    </row>
    <row r="94" spans="1:17" ht="21">
      <c r="A94" s="174" t="s">
        <v>108</v>
      </c>
      <c r="B94" s="175"/>
      <c r="C94" s="176">
        <v>29787</v>
      </c>
      <c r="D94" s="175"/>
      <c r="E94" s="176">
        <v>313033363</v>
      </c>
      <c r="F94" s="157"/>
      <c r="G94" s="176">
        <v>-292231052</v>
      </c>
      <c r="H94" s="175"/>
      <c r="I94" s="176">
        <f t="shared" si="2"/>
        <v>20802311</v>
      </c>
      <c r="J94" s="176"/>
      <c r="K94" s="157">
        <v>133273</v>
      </c>
      <c r="L94" s="176"/>
      <c r="M94" s="176">
        <v>2041408891</v>
      </c>
      <c r="N94" s="175"/>
      <c r="O94" s="176">
        <v>-2026349850</v>
      </c>
      <c r="P94" s="176"/>
      <c r="Q94" s="176">
        <f t="shared" si="3"/>
        <v>15059041</v>
      </c>
    </row>
    <row r="95" spans="1:17" ht="21">
      <c r="A95" s="174" t="s">
        <v>130</v>
      </c>
      <c r="B95" s="175"/>
      <c r="C95" s="176">
        <v>0</v>
      </c>
      <c r="D95" s="175"/>
      <c r="E95" s="176">
        <v>0</v>
      </c>
      <c r="F95" s="157"/>
      <c r="G95" s="176">
        <v>0</v>
      </c>
      <c r="H95" s="175"/>
      <c r="I95" s="176">
        <f t="shared" si="2"/>
        <v>0</v>
      </c>
      <c r="J95" s="176"/>
      <c r="K95" s="157">
        <v>1634789</v>
      </c>
      <c r="L95" s="176"/>
      <c r="M95" s="176">
        <v>18213716184</v>
      </c>
      <c r="N95" s="175"/>
      <c r="O95" s="176">
        <v>-18232658710</v>
      </c>
      <c r="P95" s="176"/>
      <c r="Q95" s="176">
        <f t="shared" si="3"/>
        <v>-18942526</v>
      </c>
    </row>
    <row r="96" spans="1:17" ht="21">
      <c r="A96" s="174" t="s">
        <v>230</v>
      </c>
      <c r="B96" s="175"/>
      <c r="C96" s="176">
        <v>0</v>
      </c>
      <c r="D96" s="175"/>
      <c r="E96" s="176">
        <v>0</v>
      </c>
      <c r="F96" s="157"/>
      <c r="G96" s="176">
        <v>0</v>
      </c>
      <c r="H96" s="175"/>
      <c r="I96" s="176">
        <f t="shared" si="2"/>
        <v>0</v>
      </c>
      <c r="J96" s="176"/>
      <c r="K96" s="157">
        <v>924215</v>
      </c>
      <c r="L96" s="176"/>
      <c r="M96" s="176">
        <v>18321309342</v>
      </c>
      <c r="N96" s="175"/>
      <c r="O96" s="176">
        <v>-14850038824</v>
      </c>
      <c r="P96" s="176"/>
      <c r="Q96" s="176">
        <f t="shared" si="3"/>
        <v>3471270518</v>
      </c>
    </row>
    <row r="97" spans="1:17" ht="21">
      <c r="A97" s="174" t="s">
        <v>225</v>
      </c>
      <c r="B97" s="175"/>
      <c r="C97" s="176">
        <v>14429</v>
      </c>
      <c r="D97" s="175"/>
      <c r="E97" s="176">
        <v>138332922</v>
      </c>
      <c r="F97" s="157"/>
      <c r="G97" s="176">
        <v>-116983213</v>
      </c>
      <c r="H97" s="175"/>
      <c r="I97" s="176">
        <f t="shared" si="2"/>
        <v>21349709</v>
      </c>
      <c r="J97" s="176"/>
      <c r="K97" s="157">
        <v>1309937</v>
      </c>
      <c r="L97" s="176"/>
      <c r="M97" s="176">
        <v>19235941920</v>
      </c>
      <c r="N97" s="175"/>
      <c r="O97" s="176">
        <v>-14915324161</v>
      </c>
      <c r="P97" s="176"/>
      <c r="Q97" s="176">
        <f t="shared" si="3"/>
        <v>4320617759</v>
      </c>
    </row>
    <row r="98" spans="1:17" ht="21">
      <c r="A98" s="174" t="s">
        <v>89</v>
      </c>
      <c r="B98" s="175"/>
      <c r="C98" s="176">
        <v>0</v>
      </c>
      <c r="D98" s="175"/>
      <c r="E98" s="176">
        <v>0</v>
      </c>
      <c r="F98" s="157"/>
      <c r="G98" s="176">
        <v>0</v>
      </c>
      <c r="H98" s="175"/>
      <c r="I98" s="176">
        <f t="shared" si="2"/>
        <v>0</v>
      </c>
      <c r="J98" s="176"/>
      <c r="K98" s="157">
        <v>3788309</v>
      </c>
      <c r="L98" s="176"/>
      <c r="M98" s="176">
        <v>131329051954</v>
      </c>
      <c r="N98" s="175"/>
      <c r="O98" s="176">
        <v>-131508537140</v>
      </c>
      <c r="P98" s="176"/>
      <c r="Q98" s="176">
        <f t="shared" si="3"/>
        <v>-179485186</v>
      </c>
    </row>
    <row r="99" spans="1:17" ht="21">
      <c r="A99" s="174" t="s">
        <v>271</v>
      </c>
      <c r="B99" s="175"/>
      <c r="C99" s="176">
        <v>18628</v>
      </c>
      <c r="D99" s="175"/>
      <c r="E99" s="176">
        <v>204075337</v>
      </c>
      <c r="F99" s="157"/>
      <c r="G99" s="176">
        <v>-205966783</v>
      </c>
      <c r="H99" s="175"/>
      <c r="I99" s="176">
        <f t="shared" si="2"/>
        <v>-1891446</v>
      </c>
      <c r="J99" s="176"/>
      <c r="K99" s="157">
        <v>1183162</v>
      </c>
      <c r="L99" s="176"/>
      <c r="M99" s="176">
        <v>11610299736</v>
      </c>
      <c r="N99" s="175"/>
      <c r="O99" s="176">
        <v>-13129797082</v>
      </c>
      <c r="P99" s="176"/>
      <c r="Q99" s="176">
        <f t="shared" si="3"/>
        <v>-1519497346</v>
      </c>
    </row>
    <row r="100" spans="1:17" ht="21">
      <c r="A100" s="174" t="s">
        <v>189</v>
      </c>
      <c r="B100" s="175"/>
      <c r="C100" s="176">
        <v>132804</v>
      </c>
      <c r="D100" s="175"/>
      <c r="E100" s="176">
        <v>288445888</v>
      </c>
      <c r="F100" s="157"/>
      <c r="G100" s="176">
        <v>-360695045</v>
      </c>
      <c r="H100" s="175"/>
      <c r="I100" s="176">
        <f t="shared" si="2"/>
        <v>-72249157</v>
      </c>
      <c r="J100" s="176"/>
      <c r="K100" s="157">
        <v>9501422</v>
      </c>
      <c r="L100" s="176"/>
      <c r="M100" s="176">
        <v>30376886457</v>
      </c>
      <c r="N100" s="175"/>
      <c r="O100" s="176">
        <v>-32534265608</v>
      </c>
      <c r="P100" s="176"/>
      <c r="Q100" s="176">
        <f t="shared" si="3"/>
        <v>-2157379151</v>
      </c>
    </row>
    <row r="101" spans="1:17" ht="21">
      <c r="A101" s="174" t="s">
        <v>198</v>
      </c>
      <c r="B101" s="175"/>
      <c r="C101" s="176">
        <v>50851</v>
      </c>
      <c r="D101" s="175"/>
      <c r="E101" s="176">
        <v>619994672</v>
      </c>
      <c r="F101" s="157"/>
      <c r="G101" s="176">
        <v>-724450125</v>
      </c>
      <c r="H101" s="175"/>
      <c r="I101" s="176">
        <f t="shared" si="2"/>
        <v>-104455453</v>
      </c>
      <c r="J101" s="176"/>
      <c r="K101" s="157">
        <v>623436</v>
      </c>
      <c r="L101" s="176"/>
      <c r="M101" s="176">
        <v>8265870986</v>
      </c>
      <c r="N101" s="175"/>
      <c r="O101" s="176">
        <v>-9085370760</v>
      </c>
      <c r="P101" s="176"/>
      <c r="Q101" s="176">
        <f t="shared" si="3"/>
        <v>-819499774</v>
      </c>
    </row>
    <row r="102" spans="1:17" ht="21">
      <c r="A102" s="174" t="s">
        <v>282</v>
      </c>
      <c r="B102" s="175"/>
      <c r="C102" s="176">
        <v>103312</v>
      </c>
      <c r="D102" s="175"/>
      <c r="E102" s="176">
        <v>347050499</v>
      </c>
      <c r="F102" s="157"/>
      <c r="G102" s="176">
        <v>-339742149</v>
      </c>
      <c r="H102" s="175"/>
      <c r="I102" s="176">
        <f t="shared" si="2"/>
        <v>7308350</v>
      </c>
      <c r="J102" s="176"/>
      <c r="K102" s="157">
        <v>950324</v>
      </c>
      <c r="L102" s="176"/>
      <c r="M102" s="176">
        <v>3131662634</v>
      </c>
      <c r="N102" s="175"/>
      <c r="O102" s="176">
        <v>-3130607323</v>
      </c>
      <c r="P102" s="176"/>
      <c r="Q102" s="176">
        <f t="shared" si="3"/>
        <v>1055311</v>
      </c>
    </row>
    <row r="103" spans="1:17" ht="21">
      <c r="A103" s="174" t="s">
        <v>184</v>
      </c>
      <c r="B103" s="175"/>
      <c r="C103" s="176">
        <v>379066</v>
      </c>
      <c r="D103" s="175"/>
      <c r="E103" s="176">
        <v>13922508803</v>
      </c>
      <c r="F103" s="157"/>
      <c r="G103" s="176">
        <v>-12329730915</v>
      </c>
      <c r="H103" s="175"/>
      <c r="I103" s="176">
        <f t="shared" si="2"/>
        <v>1592777888</v>
      </c>
      <c r="J103" s="176"/>
      <c r="K103" s="157">
        <v>415630</v>
      </c>
      <c r="L103" s="176"/>
      <c r="M103" s="176">
        <v>15044669919</v>
      </c>
      <c r="N103" s="175"/>
      <c r="O103" s="176">
        <v>-13578990780</v>
      </c>
      <c r="P103" s="176"/>
      <c r="Q103" s="176">
        <f t="shared" si="3"/>
        <v>1465679139</v>
      </c>
    </row>
    <row r="104" spans="1:17" ht="21">
      <c r="A104" s="174" t="s">
        <v>102</v>
      </c>
      <c r="B104" s="175"/>
      <c r="C104" s="176">
        <v>15068</v>
      </c>
      <c r="D104" s="175"/>
      <c r="E104" s="176">
        <v>492170955</v>
      </c>
      <c r="F104" s="157"/>
      <c r="G104" s="176">
        <v>-460919378</v>
      </c>
      <c r="H104" s="175"/>
      <c r="I104" s="176">
        <f t="shared" si="2"/>
        <v>31251577</v>
      </c>
      <c r="J104" s="176"/>
      <c r="K104" s="157">
        <v>3439189</v>
      </c>
      <c r="L104" s="176"/>
      <c r="M104" s="176">
        <v>99200124168</v>
      </c>
      <c r="N104" s="175"/>
      <c r="O104" s="176">
        <v>-105298973880</v>
      </c>
      <c r="P104" s="176"/>
      <c r="Q104" s="176">
        <f t="shared" si="3"/>
        <v>-6098849712</v>
      </c>
    </row>
    <row r="105" spans="1:17" ht="21">
      <c r="A105" s="174" t="s">
        <v>279</v>
      </c>
      <c r="B105" s="175"/>
      <c r="C105" s="176">
        <v>88840</v>
      </c>
      <c r="D105" s="175"/>
      <c r="E105" s="176">
        <v>561261094</v>
      </c>
      <c r="F105" s="157"/>
      <c r="G105" s="176">
        <v>-408481249</v>
      </c>
      <c r="H105" s="175"/>
      <c r="I105" s="176">
        <f t="shared" si="2"/>
        <v>152779845</v>
      </c>
      <c r="J105" s="176"/>
      <c r="K105" s="157">
        <v>924968</v>
      </c>
      <c r="L105" s="176"/>
      <c r="M105" s="176">
        <v>4637699977</v>
      </c>
      <c r="N105" s="175"/>
      <c r="O105" s="176">
        <v>-4139291410</v>
      </c>
      <c r="P105" s="176"/>
      <c r="Q105" s="176">
        <f t="shared" si="3"/>
        <v>498408567</v>
      </c>
    </row>
    <row r="106" spans="1:17" ht="21">
      <c r="A106" s="174" t="s">
        <v>203</v>
      </c>
      <c r="B106" s="175"/>
      <c r="C106" s="176">
        <v>44384</v>
      </c>
      <c r="D106" s="175"/>
      <c r="E106" s="176">
        <v>850066148</v>
      </c>
      <c r="F106" s="157"/>
      <c r="G106" s="176">
        <v>-932013810</v>
      </c>
      <c r="H106" s="175"/>
      <c r="I106" s="176">
        <f t="shared" si="2"/>
        <v>-81947662</v>
      </c>
      <c r="J106" s="176"/>
      <c r="K106" s="157">
        <v>1663792</v>
      </c>
      <c r="L106" s="176"/>
      <c r="M106" s="176">
        <v>32980268866</v>
      </c>
      <c r="N106" s="175"/>
      <c r="O106" s="176">
        <v>-34936545341</v>
      </c>
      <c r="P106" s="176"/>
      <c r="Q106" s="176">
        <f t="shared" si="3"/>
        <v>-1956276475</v>
      </c>
    </row>
    <row r="107" spans="1:17" ht="21">
      <c r="A107" s="174" t="s">
        <v>145</v>
      </c>
      <c r="B107" s="175"/>
      <c r="C107" s="176">
        <v>0</v>
      </c>
      <c r="D107" s="175"/>
      <c r="E107" s="176">
        <v>0</v>
      </c>
      <c r="F107" s="157"/>
      <c r="G107" s="176">
        <v>0</v>
      </c>
      <c r="H107" s="175"/>
      <c r="I107" s="176">
        <f t="shared" si="2"/>
        <v>0</v>
      </c>
      <c r="J107" s="176"/>
      <c r="K107" s="157">
        <v>1417092</v>
      </c>
      <c r="L107" s="176"/>
      <c r="M107" s="176">
        <v>20655169945</v>
      </c>
      <c r="N107" s="175"/>
      <c r="O107" s="176">
        <v>-20721393055</v>
      </c>
      <c r="P107" s="176"/>
      <c r="Q107" s="176">
        <f t="shared" si="3"/>
        <v>-66223110</v>
      </c>
    </row>
    <row r="108" spans="1:17" ht="21">
      <c r="A108" s="174" t="s">
        <v>178</v>
      </c>
      <c r="B108" s="175"/>
      <c r="C108" s="176">
        <v>61150</v>
      </c>
      <c r="D108" s="175"/>
      <c r="E108" s="176">
        <v>1630360808</v>
      </c>
      <c r="F108" s="157"/>
      <c r="G108" s="176">
        <v>-1510232286</v>
      </c>
      <c r="H108" s="175"/>
      <c r="I108" s="176">
        <f t="shared" si="2"/>
        <v>120128522</v>
      </c>
      <c r="J108" s="176"/>
      <c r="K108" s="157">
        <v>708940</v>
      </c>
      <c r="L108" s="176"/>
      <c r="M108" s="176">
        <v>16465969379</v>
      </c>
      <c r="N108" s="175"/>
      <c r="O108" s="176">
        <v>-17537781152</v>
      </c>
      <c r="P108" s="176"/>
      <c r="Q108" s="176">
        <f t="shared" si="3"/>
        <v>-1071811773</v>
      </c>
    </row>
    <row r="109" spans="1:17" ht="21">
      <c r="A109" s="174" t="s">
        <v>111</v>
      </c>
      <c r="B109" s="175"/>
      <c r="C109" s="176">
        <v>0</v>
      </c>
      <c r="D109" s="175"/>
      <c r="E109" s="176">
        <v>0</v>
      </c>
      <c r="F109" s="157"/>
      <c r="G109" s="176">
        <v>0</v>
      </c>
      <c r="H109" s="175"/>
      <c r="I109" s="176">
        <f t="shared" si="2"/>
        <v>0</v>
      </c>
      <c r="J109" s="176"/>
      <c r="K109" s="157">
        <v>985615</v>
      </c>
      <c r="L109" s="176"/>
      <c r="M109" s="176">
        <v>6334689057</v>
      </c>
      <c r="N109" s="175"/>
      <c r="O109" s="176">
        <v>-8362989432</v>
      </c>
      <c r="P109" s="176"/>
      <c r="Q109" s="176">
        <f t="shared" si="3"/>
        <v>-2028300375</v>
      </c>
    </row>
    <row r="110" spans="1:17" ht="21">
      <c r="A110" s="174" t="s">
        <v>169</v>
      </c>
      <c r="B110" s="175"/>
      <c r="C110" s="176">
        <v>16355</v>
      </c>
      <c r="D110" s="175"/>
      <c r="E110" s="176">
        <v>101483841</v>
      </c>
      <c r="F110" s="157"/>
      <c r="G110" s="176">
        <v>-113859314</v>
      </c>
      <c r="H110" s="175"/>
      <c r="I110" s="176">
        <f t="shared" si="2"/>
        <v>-12375473</v>
      </c>
      <c r="J110" s="176"/>
      <c r="K110" s="157">
        <v>197049</v>
      </c>
      <c r="L110" s="176"/>
      <c r="M110" s="176">
        <v>2064723199</v>
      </c>
      <c r="N110" s="175"/>
      <c r="O110" s="176">
        <v>-2241563650</v>
      </c>
      <c r="P110" s="176"/>
      <c r="Q110" s="176">
        <f t="shared" si="3"/>
        <v>-176840451</v>
      </c>
    </row>
    <row r="111" spans="1:17" ht="21">
      <c r="A111" s="174" t="s">
        <v>200</v>
      </c>
      <c r="B111" s="175"/>
      <c r="C111" s="176">
        <v>11716</v>
      </c>
      <c r="D111" s="175"/>
      <c r="E111" s="176">
        <v>77137607</v>
      </c>
      <c r="F111" s="157"/>
      <c r="G111" s="176">
        <v>-110810781</v>
      </c>
      <c r="H111" s="175"/>
      <c r="I111" s="176">
        <f t="shared" si="2"/>
        <v>-33673174</v>
      </c>
      <c r="J111" s="176"/>
      <c r="K111" s="157">
        <v>1141730</v>
      </c>
      <c r="L111" s="176"/>
      <c r="M111" s="176">
        <v>7958236797</v>
      </c>
      <c r="N111" s="175"/>
      <c r="O111" s="176">
        <v>-10857996789</v>
      </c>
      <c r="P111" s="176"/>
      <c r="Q111" s="176">
        <f t="shared" si="3"/>
        <v>-2899759992</v>
      </c>
    </row>
    <row r="112" spans="1:17" ht="21">
      <c r="A112" s="174" t="s">
        <v>263</v>
      </c>
      <c r="B112" s="175"/>
      <c r="C112" s="176">
        <v>11633</v>
      </c>
      <c r="D112" s="175"/>
      <c r="E112" s="176">
        <v>480619388</v>
      </c>
      <c r="F112" s="157"/>
      <c r="G112" s="176">
        <v>-550743049</v>
      </c>
      <c r="H112" s="175"/>
      <c r="I112" s="176">
        <f t="shared" si="2"/>
        <v>-70123661</v>
      </c>
      <c r="J112" s="176"/>
      <c r="K112" s="157">
        <v>1320972</v>
      </c>
      <c r="L112" s="176"/>
      <c r="M112" s="176">
        <v>51980444277</v>
      </c>
      <c r="N112" s="175"/>
      <c r="O112" s="176">
        <v>-63202283625</v>
      </c>
      <c r="P112" s="176"/>
      <c r="Q112" s="176">
        <f t="shared" si="3"/>
        <v>-11221839348</v>
      </c>
    </row>
    <row r="113" spans="1:17" ht="21">
      <c r="A113" s="174" t="s">
        <v>197</v>
      </c>
      <c r="B113" s="175"/>
      <c r="C113" s="176">
        <v>33094</v>
      </c>
      <c r="D113" s="175"/>
      <c r="E113" s="176">
        <v>390481319</v>
      </c>
      <c r="F113" s="157"/>
      <c r="G113" s="176">
        <v>-331397250</v>
      </c>
      <c r="H113" s="175"/>
      <c r="I113" s="176">
        <f t="shared" si="2"/>
        <v>59084069</v>
      </c>
      <c r="J113" s="176"/>
      <c r="K113" s="157">
        <v>867764</v>
      </c>
      <c r="L113" s="176"/>
      <c r="M113" s="176">
        <v>8919562212</v>
      </c>
      <c r="N113" s="175"/>
      <c r="O113" s="176">
        <v>-8591858408</v>
      </c>
      <c r="P113" s="176"/>
      <c r="Q113" s="176">
        <f t="shared" si="3"/>
        <v>327703804</v>
      </c>
    </row>
    <row r="114" spans="1:17" ht="21">
      <c r="A114" s="174" t="s">
        <v>187</v>
      </c>
      <c r="B114" s="175"/>
      <c r="C114" s="176">
        <v>12072</v>
      </c>
      <c r="D114" s="175"/>
      <c r="E114" s="176">
        <v>376518721</v>
      </c>
      <c r="F114" s="157"/>
      <c r="G114" s="176">
        <v>-345873445</v>
      </c>
      <c r="H114" s="175"/>
      <c r="I114" s="176">
        <f t="shared" si="2"/>
        <v>30645276</v>
      </c>
      <c r="J114" s="176"/>
      <c r="K114" s="157">
        <v>135271</v>
      </c>
      <c r="L114" s="176"/>
      <c r="M114" s="176">
        <v>3927860223</v>
      </c>
      <c r="N114" s="175"/>
      <c r="O114" s="176">
        <v>-3844082181</v>
      </c>
      <c r="P114" s="176"/>
      <c r="Q114" s="176">
        <f t="shared" si="3"/>
        <v>83778042</v>
      </c>
    </row>
    <row r="115" spans="1:17" ht="21">
      <c r="A115" s="174" t="s">
        <v>95</v>
      </c>
      <c r="B115" s="175"/>
      <c r="C115" s="176">
        <v>18061</v>
      </c>
      <c r="D115" s="175"/>
      <c r="E115" s="176">
        <v>368368149</v>
      </c>
      <c r="F115" s="157"/>
      <c r="G115" s="176">
        <v>-388610612</v>
      </c>
      <c r="H115" s="175"/>
      <c r="I115" s="176">
        <f t="shared" si="2"/>
        <v>-20242463</v>
      </c>
      <c r="J115" s="176"/>
      <c r="K115" s="157">
        <v>551570</v>
      </c>
      <c r="L115" s="176"/>
      <c r="M115" s="176">
        <v>10929173411</v>
      </c>
      <c r="N115" s="175"/>
      <c r="O115" s="176">
        <v>-11914674666</v>
      </c>
      <c r="P115" s="176"/>
      <c r="Q115" s="176">
        <f t="shared" si="3"/>
        <v>-985501255</v>
      </c>
    </row>
    <row r="116" spans="1:17" ht="21">
      <c r="A116" s="174" t="s">
        <v>265</v>
      </c>
      <c r="B116" s="175"/>
      <c r="C116" s="176">
        <v>161040</v>
      </c>
      <c r="D116" s="175"/>
      <c r="E116" s="176">
        <v>408495958</v>
      </c>
      <c r="F116" s="157"/>
      <c r="G116" s="176">
        <v>-464277072</v>
      </c>
      <c r="H116" s="175"/>
      <c r="I116" s="176">
        <f t="shared" si="2"/>
        <v>-55781114</v>
      </c>
      <c r="J116" s="176"/>
      <c r="K116" s="157">
        <v>855828</v>
      </c>
      <c r="L116" s="176"/>
      <c r="M116" s="176">
        <v>2881518660</v>
      </c>
      <c r="N116" s="175"/>
      <c r="O116" s="176">
        <v>-3347291012</v>
      </c>
      <c r="P116" s="176"/>
      <c r="Q116" s="176">
        <f t="shared" si="3"/>
        <v>-465772352</v>
      </c>
    </row>
    <row r="117" spans="1:17" ht="21">
      <c r="A117" s="174" t="s">
        <v>188</v>
      </c>
      <c r="B117" s="175"/>
      <c r="C117" s="176">
        <v>0</v>
      </c>
      <c r="D117" s="175"/>
      <c r="E117" s="176">
        <v>0</v>
      </c>
      <c r="F117" s="157"/>
      <c r="G117" s="176">
        <v>0</v>
      </c>
      <c r="H117" s="175"/>
      <c r="I117" s="176">
        <f t="shared" si="2"/>
        <v>0</v>
      </c>
      <c r="J117" s="176"/>
      <c r="K117" s="157">
        <v>237358</v>
      </c>
      <c r="L117" s="176"/>
      <c r="M117" s="176">
        <v>21515443513</v>
      </c>
      <c r="N117" s="175"/>
      <c r="O117" s="176">
        <v>-21852237611</v>
      </c>
      <c r="P117" s="176"/>
      <c r="Q117" s="176">
        <f t="shared" si="3"/>
        <v>-336794098</v>
      </c>
    </row>
    <row r="118" spans="1:17" ht="21">
      <c r="A118" s="174" t="s">
        <v>118</v>
      </c>
      <c r="B118" s="175"/>
      <c r="C118" s="176">
        <v>14973</v>
      </c>
      <c r="D118" s="175"/>
      <c r="E118" s="176">
        <v>246229079</v>
      </c>
      <c r="F118" s="157"/>
      <c r="G118" s="176">
        <v>-187869363</v>
      </c>
      <c r="H118" s="175"/>
      <c r="I118" s="176">
        <f t="shared" si="2"/>
        <v>58359716</v>
      </c>
      <c r="J118" s="176"/>
      <c r="K118" s="157">
        <v>910421</v>
      </c>
      <c r="L118" s="176"/>
      <c r="M118" s="176">
        <v>14282064063</v>
      </c>
      <c r="N118" s="175"/>
      <c r="O118" s="176">
        <v>-11674169187</v>
      </c>
      <c r="P118" s="176"/>
      <c r="Q118" s="176">
        <f t="shared" si="3"/>
        <v>2607894876</v>
      </c>
    </row>
    <row r="119" spans="1:17" ht="21">
      <c r="A119" s="174" t="s">
        <v>270</v>
      </c>
      <c r="B119" s="175"/>
      <c r="C119" s="176">
        <v>0</v>
      </c>
      <c r="D119" s="175"/>
      <c r="E119" s="176">
        <v>0</v>
      </c>
      <c r="F119" s="157"/>
      <c r="G119" s="176">
        <v>0</v>
      </c>
      <c r="H119" s="175"/>
      <c r="I119" s="176">
        <f t="shared" si="2"/>
        <v>0</v>
      </c>
      <c r="J119" s="176"/>
      <c r="K119" s="157">
        <v>10443430</v>
      </c>
      <c r="L119" s="176"/>
      <c r="M119" s="176">
        <v>144969611738</v>
      </c>
      <c r="N119" s="175"/>
      <c r="O119" s="176">
        <v>-132032589330</v>
      </c>
      <c r="P119" s="176"/>
      <c r="Q119" s="176">
        <f t="shared" si="3"/>
        <v>12937022408</v>
      </c>
    </row>
    <row r="120" spans="1:17" ht="21">
      <c r="A120" s="174" t="s">
        <v>274</v>
      </c>
      <c r="B120" s="175"/>
      <c r="C120" s="176">
        <v>23260</v>
      </c>
      <c r="D120" s="175"/>
      <c r="E120" s="176">
        <v>296004591</v>
      </c>
      <c r="F120" s="157"/>
      <c r="G120" s="176">
        <v>-333889364</v>
      </c>
      <c r="H120" s="175"/>
      <c r="I120" s="176">
        <f t="shared" si="2"/>
        <v>-37884773</v>
      </c>
      <c r="J120" s="176"/>
      <c r="K120" s="157">
        <v>209996</v>
      </c>
      <c r="L120" s="176"/>
      <c r="M120" s="176">
        <v>2921405650</v>
      </c>
      <c r="N120" s="175"/>
      <c r="O120" s="176">
        <v>-3201961316</v>
      </c>
      <c r="P120" s="176"/>
      <c r="Q120" s="176">
        <f t="shared" si="3"/>
        <v>-280555666</v>
      </c>
    </row>
    <row r="121" spans="1:17" ht="21">
      <c r="A121" s="174" t="s">
        <v>194</v>
      </c>
      <c r="B121" s="175"/>
      <c r="C121" s="176">
        <v>3032741</v>
      </c>
      <c r="D121" s="175"/>
      <c r="E121" s="176">
        <v>22561354162</v>
      </c>
      <c r="F121" s="157"/>
      <c r="G121" s="176">
        <v>-21952486030</v>
      </c>
      <c r="H121" s="175"/>
      <c r="I121" s="176">
        <f t="shared" si="2"/>
        <v>608868132</v>
      </c>
      <c r="J121" s="176"/>
      <c r="K121" s="157">
        <v>7854685</v>
      </c>
      <c r="L121" s="176"/>
      <c r="M121" s="176">
        <v>55252442849</v>
      </c>
      <c r="N121" s="175"/>
      <c r="O121" s="176">
        <v>-55512160885</v>
      </c>
      <c r="P121" s="176"/>
      <c r="Q121" s="176">
        <f t="shared" si="3"/>
        <v>-259718036</v>
      </c>
    </row>
    <row r="122" spans="1:17" ht="21">
      <c r="A122" s="174" t="s">
        <v>168</v>
      </c>
      <c r="B122" s="175"/>
      <c r="C122" s="176">
        <v>26299</v>
      </c>
      <c r="D122" s="175"/>
      <c r="E122" s="176">
        <v>414892647</v>
      </c>
      <c r="F122" s="157"/>
      <c r="G122" s="176">
        <v>-453987446</v>
      </c>
      <c r="H122" s="175"/>
      <c r="I122" s="176">
        <f t="shared" si="2"/>
        <v>-39094799</v>
      </c>
      <c r="J122" s="176"/>
      <c r="K122" s="157">
        <v>292608</v>
      </c>
      <c r="L122" s="176"/>
      <c r="M122" s="176">
        <v>4949990379</v>
      </c>
      <c r="N122" s="175"/>
      <c r="O122" s="176">
        <v>-5071345360</v>
      </c>
      <c r="P122" s="176"/>
      <c r="Q122" s="176">
        <f t="shared" si="3"/>
        <v>-121354981</v>
      </c>
    </row>
    <row r="123" spans="1:17" ht="21">
      <c r="A123" s="174" t="s">
        <v>143</v>
      </c>
      <c r="B123" s="175"/>
      <c r="C123" s="176">
        <v>109994</v>
      </c>
      <c r="D123" s="175"/>
      <c r="E123" s="176">
        <v>278571144</v>
      </c>
      <c r="F123" s="157"/>
      <c r="G123" s="176">
        <v>-265925001</v>
      </c>
      <c r="H123" s="175"/>
      <c r="I123" s="176">
        <f t="shared" si="2"/>
        <v>12646143</v>
      </c>
      <c r="J123" s="176"/>
      <c r="K123" s="157">
        <v>2341927</v>
      </c>
      <c r="L123" s="176"/>
      <c r="M123" s="176">
        <v>6950801488</v>
      </c>
      <c r="N123" s="175"/>
      <c r="O123" s="176">
        <v>-6923941574</v>
      </c>
      <c r="P123" s="176"/>
      <c r="Q123" s="176">
        <f t="shared" si="3"/>
        <v>26859914</v>
      </c>
    </row>
    <row r="124" spans="1:17" ht="21">
      <c r="A124" s="174" t="s">
        <v>229</v>
      </c>
      <c r="B124" s="175"/>
      <c r="C124" s="176">
        <v>137215</v>
      </c>
      <c r="D124" s="175"/>
      <c r="E124" s="176">
        <v>360151766</v>
      </c>
      <c r="F124" s="157"/>
      <c r="G124" s="176">
        <v>-389737090</v>
      </c>
      <c r="H124" s="175"/>
      <c r="I124" s="176">
        <f t="shared" si="2"/>
        <v>-29585324</v>
      </c>
      <c r="J124" s="176"/>
      <c r="K124" s="157">
        <v>1258298</v>
      </c>
      <c r="L124" s="176"/>
      <c r="M124" s="176">
        <v>3993570810</v>
      </c>
      <c r="N124" s="175"/>
      <c r="O124" s="176">
        <v>-4176530663</v>
      </c>
      <c r="P124" s="176"/>
      <c r="Q124" s="176">
        <f t="shared" si="3"/>
        <v>-182959853</v>
      </c>
    </row>
    <row r="125" spans="1:17" ht="21">
      <c r="A125" s="174" t="s">
        <v>220</v>
      </c>
      <c r="B125" s="175"/>
      <c r="C125" s="176">
        <v>70286</v>
      </c>
      <c r="D125" s="175"/>
      <c r="E125" s="176">
        <v>517734116</v>
      </c>
      <c r="F125" s="157"/>
      <c r="G125" s="176">
        <v>-557896460</v>
      </c>
      <c r="H125" s="175"/>
      <c r="I125" s="176">
        <f t="shared" si="2"/>
        <v>-40162344</v>
      </c>
      <c r="J125" s="176"/>
      <c r="K125" s="157">
        <v>1080339</v>
      </c>
      <c r="L125" s="176"/>
      <c r="M125" s="176">
        <v>9162227985</v>
      </c>
      <c r="N125" s="175"/>
      <c r="O125" s="176">
        <v>-8666528364</v>
      </c>
      <c r="P125" s="176"/>
      <c r="Q125" s="176">
        <f t="shared" si="3"/>
        <v>495699621</v>
      </c>
    </row>
    <row r="126" spans="1:17" ht="21">
      <c r="A126" s="174" t="s">
        <v>232</v>
      </c>
      <c r="B126" s="175"/>
      <c r="C126" s="176">
        <v>131237</v>
      </c>
      <c r="D126" s="175"/>
      <c r="E126" s="176">
        <v>520878086</v>
      </c>
      <c r="F126" s="157"/>
      <c r="G126" s="176">
        <v>-555548407</v>
      </c>
      <c r="H126" s="175"/>
      <c r="I126" s="176">
        <f t="shared" si="2"/>
        <v>-34670321</v>
      </c>
      <c r="J126" s="176"/>
      <c r="K126" s="157">
        <v>1794306</v>
      </c>
      <c r="L126" s="176"/>
      <c r="M126" s="176">
        <v>7079406274</v>
      </c>
      <c r="N126" s="175"/>
      <c r="O126" s="176">
        <v>-7632522362</v>
      </c>
      <c r="P126" s="176"/>
      <c r="Q126" s="176">
        <f t="shared" si="3"/>
        <v>-553116088</v>
      </c>
    </row>
    <row r="127" spans="1:17" ht="21">
      <c r="A127" s="174" t="s">
        <v>157</v>
      </c>
      <c r="B127" s="175"/>
      <c r="C127" s="176">
        <v>22601</v>
      </c>
      <c r="D127" s="175"/>
      <c r="E127" s="176">
        <v>411005213</v>
      </c>
      <c r="F127" s="157"/>
      <c r="G127" s="176">
        <v>-483375472</v>
      </c>
      <c r="H127" s="175"/>
      <c r="I127" s="176">
        <f t="shared" si="2"/>
        <v>-72370259</v>
      </c>
      <c r="J127" s="176"/>
      <c r="K127" s="157">
        <v>516226</v>
      </c>
      <c r="L127" s="176"/>
      <c r="M127" s="176">
        <v>29719380066</v>
      </c>
      <c r="N127" s="175"/>
      <c r="O127" s="176">
        <v>-30310404657</v>
      </c>
      <c r="P127" s="176"/>
      <c r="Q127" s="176">
        <f t="shared" si="3"/>
        <v>-591024591</v>
      </c>
    </row>
    <row r="128" spans="1:17" ht="21">
      <c r="A128" s="174" t="s">
        <v>177</v>
      </c>
      <c r="B128" s="175"/>
      <c r="C128" s="176">
        <v>90768</v>
      </c>
      <c r="D128" s="175"/>
      <c r="E128" s="176">
        <v>992046862</v>
      </c>
      <c r="F128" s="157"/>
      <c r="G128" s="176">
        <v>-976881058</v>
      </c>
      <c r="H128" s="175"/>
      <c r="I128" s="176">
        <f t="shared" si="2"/>
        <v>15165804</v>
      </c>
      <c r="J128" s="176"/>
      <c r="K128" s="157">
        <v>2202364</v>
      </c>
      <c r="L128" s="176"/>
      <c r="M128" s="176">
        <v>32770101755</v>
      </c>
      <c r="N128" s="175"/>
      <c r="O128" s="176">
        <v>-34019105082</v>
      </c>
      <c r="P128" s="176"/>
      <c r="Q128" s="176">
        <f t="shared" si="3"/>
        <v>-1249003327</v>
      </c>
    </row>
    <row r="129" spans="1:17" ht="21">
      <c r="A129" s="174" t="s">
        <v>109</v>
      </c>
      <c r="B129" s="175"/>
      <c r="C129" s="176">
        <v>128377</v>
      </c>
      <c r="D129" s="175"/>
      <c r="E129" s="176">
        <v>389846069</v>
      </c>
      <c r="F129" s="157"/>
      <c r="G129" s="176">
        <v>-410191919</v>
      </c>
      <c r="H129" s="175"/>
      <c r="I129" s="176">
        <f t="shared" si="2"/>
        <v>-20345850</v>
      </c>
      <c r="J129" s="176"/>
      <c r="K129" s="157">
        <v>1034797</v>
      </c>
      <c r="L129" s="176"/>
      <c r="M129" s="176">
        <v>3001035098</v>
      </c>
      <c r="N129" s="175"/>
      <c r="O129" s="176">
        <v>-3369074642</v>
      </c>
      <c r="P129" s="176"/>
      <c r="Q129" s="176">
        <f t="shared" si="3"/>
        <v>-368039544</v>
      </c>
    </row>
    <row r="130" spans="1:17" ht="21">
      <c r="A130" s="174" t="s">
        <v>181</v>
      </c>
      <c r="B130" s="175"/>
      <c r="C130" s="176">
        <v>2091312</v>
      </c>
      <c r="D130" s="175"/>
      <c r="E130" s="176">
        <v>17053686832</v>
      </c>
      <c r="F130" s="157"/>
      <c r="G130" s="176">
        <v>-22476754911</v>
      </c>
      <c r="H130" s="175"/>
      <c r="I130" s="176">
        <f t="shared" si="2"/>
        <v>-5423068079</v>
      </c>
      <c r="J130" s="176"/>
      <c r="K130" s="157">
        <v>2300658</v>
      </c>
      <c r="L130" s="176"/>
      <c r="M130" s="176">
        <v>22430079649</v>
      </c>
      <c r="N130" s="175"/>
      <c r="O130" s="176">
        <v>-29254897141</v>
      </c>
      <c r="P130" s="176"/>
      <c r="Q130" s="176">
        <f t="shared" si="3"/>
        <v>-6824817492</v>
      </c>
    </row>
    <row r="131" spans="1:17" ht="21">
      <c r="A131" s="174" t="s">
        <v>140</v>
      </c>
      <c r="B131" s="175"/>
      <c r="C131" s="176">
        <v>170524</v>
      </c>
      <c r="D131" s="175"/>
      <c r="E131" s="176">
        <v>475373095</v>
      </c>
      <c r="F131" s="157"/>
      <c r="G131" s="176">
        <v>-467555642</v>
      </c>
      <c r="H131" s="175"/>
      <c r="I131" s="176">
        <f t="shared" si="2"/>
        <v>7817453</v>
      </c>
      <c r="J131" s="176"/>
      <c r="K131" s="157">
        <v>1848063</v>
      </c>
      <c r="L131" s="176"/>
      <c r="M131" s="176">
        <v>4857974702</v>
      </c>
      <c r="N131" s="175"/>
      <c r="O131" s="176">
        <v>-5072440068</v>
      </c>
      <c r="P131" s="176"/>
      <c r="Q131" s="176">
        <f t="shared" si="3"/>
        <v>-214465366</v>
      </c>
    </row>
    <row r="132" spans="1:17" ht="21">
      <c r="A132" s="174" t="s">
        <v>136</v>
      </c>
      <c r="B132" s="175"/>
      <c r="C132" s="176">
        <v>22214</v>
      </c>
      <c r="D132" s="175"/>
      <c r="E132" s="176">
        <v>300758869</v>
      </c>
      <c r="F132" s="157"/>
      <c r="G132" s="176">
        <v>-294698914</v>
      </c>
      <c r="H132" s="175"/>
      <c r="I132" s="176">
        <f t="shared" si="2"/>
        <v>6059955</v>
      </c>
      <c r="J132" s="176"/>
      <c r="K132" s="157">
        <v>357750</v>
      </c>
      <c r="L132" s="176"/>
      <c r="M132" s="176">
        <v>4273629977</v>
      </c>
      <c r="N132" s="175"/>
      <c r="O132" s="176">
        <v>-4764392622</v>
      </c>
      <c r="P132" s="176"/>
      <c r="Q132" s="176">
        <f t="shared" si="3"/>
        <v>-490762645</v>
      </c>
    </row>
    <row r="133" spans="1:17" ht="21">
      <c r="A133" s="174" t="s">
        <v>224</v>
      </c>
      <c r="B133" s="175"/>
      <c r="C133" s="176">
        <v>5866</v>
      </c>
      <c r="D133" s="175"/>
      <c r="E133" s="176">
        <v>183151983</v>
      </c>
      <c r="F133" s="157"/>
      <c r="G133" s="176">
        <v>-194621636</v>
      </c>
      <c r="H133" s="175"/>
      <c r="I133" s="176">
        <f t="shared" si="2"/>
        <v>-11469653</v>
      </c>
      <c r="J133" s="176"/>
      <c r="K133" s="157">
        <v>1246356</v>
      </c>
      <c r="L133" s="176"/>
      <c r="M133" s="176">
        <v>36961244920</v>
      </c>
      <c r="N133" s="175"/>
      <c r="O133" s="176">
        <v>-41922806930</v>
      </c>
      <c r="P133" s="176"/>
      <c r="Q133" s="176">
        <f t="shared" si="3"/>
        <v>-4961562010</v>
      </c>
    </row>
    <row r="134" spans="1:17" ht="21">
      <c r="A134" s="174" t="s">
        <v>206</v>
      </c>
      <c r="B134" s="175"/>
      <c r="C134" s="176">
        <v>777041</v>
      </c>
      <c r="D134" s="175"/>
      <c r="E134" s="176">
        <v>5868316378</v>
      </c>
      <c r="F134" s="157"/>
      <c r="G134" s="176">
        <v>-5257456185</v>
      </c>
      <c r="H134" s="175"/>
      <c r="I134" s="176">
        <f t="shared" si="2"/>
        <v>610860193</v>
      </c>
      <c r="J134" s="176"/>
      <c r="K134" s="157">
        <v>1274406</v>
      </c>
      <c r="L134" s="176"/>
      <c r="M134" s="176">
        <v>9206133188</v>
      </c>
      <c r="N134" s="175"/>
      <c r="O134" s="176">
        <v>-8611539480</v>
      </c>
      <c r="P134" s="176"/>
      <c r="Q134" s="176">
        <f t="shared" si="3"/>
        <v>594593708</v>
      </c>
    </row>
    <row r="135" spans="1:17" ht="21">
      <c r="A135" s="174" t="s">
        <v>258</v>
      </c>
      <c r="B135" s="175"/>
      <c r="C135" s="176">
        <v>154121</v>
      </c>
      <c r="D135" s="175"/>
      <c r="E135" s="176">
        <v>5486528861</v>
      </c>
      <c r="F135" s="157"/>
      <c r="G135" s="176">
        <v>-4101642761</v>
      </c>
      <c r="H135" s="175"/>
      <c r="I135" s="176">
        <f t="shared" si="2"/>
        <v>1384886100</v>
      </c>
      <c r="J135" s="176"/>
      <c r="K135" s="157">
        <v>337173</v>
      </c>
      <c r="L135" s="176"/>
      <c r="M135" s="176">
        <v>10502461037</v>
      </c>
      <c r="N135" s="175"/>
      <c r="O135" s="176">
        <v>-8883262350</v>
      </c>
      <c r="P135" s="176"/>
      <c r="Q135" s="176">
        <f t="shared" si="3"/>
        <v>1619198687</v>
      </c>
    </row>
    <row r="136" spans="1:17" ht="21">
      <c r="A136" s="174" t="s">
        <v>209</v>
      </c>
      <c r="B136" s="175"/>
      <c r="C136" s="176">
        <v>37060</v>
      </c>
      <c r="D136" s="175"/>
      <c r="E136" s="176">
        <v>368952193</v>
      </c>
      <c r="F136" s="157"/>
      <c r="G136" s="176">
        <v>-426829782</v>
      </c>
      <c r="H136" s="175"/>
      <c r="I136" s="176">
        <f t="shared" si="2"/>
        <v>-57877589</v>
      </c>
      <c r="J136" s="176"/>
      <c r="K136" s="157">
        <v>757508</v>
      </c>
      <c r="L136" s="176"/>
      <c r="M136" s="176">
        <v>7735598950</v>
      </c>
      <c r="N136" s="175"/>
      <c r="O136" s="176">
        <v>-8749809517</v>
      </c>
      <c r="P136" s="176"/>
      <c r="Q136" s="176">
        <f t="shared" si="3"/>
        <v>-1014210567</v>
      </c>
    </row>
    <row r="137" spans="1:17" ht="21">
      <c r="A137" s="174" t="s">
        <v>92</v>
      </c>
      <c r="B137" s="175"/>
      <c r="C137" s="176">
        <v>1110759</v>
      </c>
      <c r="D137" s="175"/>
      <c r="E137" s="176">
        <v>10611872377</v>
      </c>
      <c r="F137" s="157"/>
      <c r="G137" s="176">
        <v>-11912829119</v>
      </c>
      <c r="H137" s="175"/>
      <c r="I137" s="176">
        <f t="shared" ref="I137:I200" si="4">G137+E137</f>
        <v>-1300956742</v>
      </c>
      <c r="J137" s="176"/>
      <c r="K137" s="157">
        <v>2059418</v>
      </c>
      <c r="L137" s="176"/>
      <c r="M137" s="176">
        <v>18704633562</v>
      </c>
      <c r="N137" s="175"/>
      <c r="O137" s="176">
        <v>-22359250894</v>
      </c>
      <c r="P137" s="176"/>
      <c r="Q137" s="176">
        <f t="shared" ref="Q137:Q200" si="5">M137+O137</f>
        <v>-3654617332</v>
      </c>
    </row>
    <row r="138" spans="1:17" ht="21">
      <c r="A138" s="174" t="s">
        <v>170</v>
      </c>
      <c r="B138" s="175"/>
      <c r="C138" s="176">
        <v>54540</v>
      </c>
      <c r="D138" s="175"/>
      <c r="E138" s="176">
        <v>299182062</v>
      </c>
      <c r="F138" s="157"/>
      <c r="G138" s="176">
        <v>-331241453</v>
      </c>
      <c r="H138" s="175"/>
      <c r="I138" s="176">
        <f t="shared" si="4"/>
        <v>-32059391</v>
      </c>
      <c r="J138" s="176"/>
      <c r="K138" s="157">
        <v>606618</v>
      </c>
      <c r="L138" s="176"/>
      <c r="M138" s="176">
        <v>3096140030</v>
      </c>
      <c r="N138" s="175"/>
      <c r="O138" s="176">
        <v>-3762204652</v>
      </c>
      <c r="P138" s="176"/>
      <c r="Q138" s="176">
        <f t="shared" si="5"/>
        <v>-666064622</v>
      </c>
    </row>
    <row r="139" spans="1:17" ht="21">
      <c r="A139" s="174" t="s">
        <v>101</v>
      </c>
      <c r="B139" s="175"/>
      <c r="C139" s="176">
        <v>4823395</v>
      </c>
      <c r="D139" s="175"/>
      <c r="E139" s="176">
        <v>33798189806</v>
      </c>
      <c r="F139" s="157"/>
      <c r="G139" s="176">
        <v>-27172103844</v>
      </c>
      <c r="H139" s="175"/>
      <c r="I139" s="176">
        <f t="shared" si="4"/>
        <v>6626085962</v>
      </c>
      <c r="J139" s="176"/>
      <c r="K139" s="157">
        <v>17413713</v>
      </c>
      <c r="L139" s="176"/>
      <c r="M139" s="176">
        <v>116768038995</v>
      </c>
      <c r="N139" s="175"/>
      <c r="O139" s="176">
        <v>-98600471040</v>
      </c>
      <c r="P139" s="176"/>
      <c r="Q139" s="176">
        <f t="shared" si="5"/>
        <v>18167567955</v>
      </c>
    </row>
    <row r="140" spans="1:17" ht="21">
      <c r="A140" s="174" t="s">
        <v>98</v>
      </c>
      <c r="B140" s="175"/>
      <c r="C140" s="176">
        <v>36386</v>
      </c>
      <c r="D140" s="175"/>
      <c r="E140" s="176">
        <v>217427205</v>
      </c>
      <c r="F140" s="157"/>
      <c r="G140" s="176">
        <v>-230389535</v>
      </c>
      <c r="H140" s="175"/>
      <c r="I140" s="176">
        <f t="shared" si="4"/>
        <v>-12962330</v>
      </c>
      <c r="J140" s="176"/>
      <c r="K140" s="157">
        <v>318490</v>
      </c>
      <c r="L140" s="176"/>
      <c r="M140" s="176">
        <v>1773079562</v>
      </c>
      <c r="N140" s="175"/>
      <c r="O140" s="176">
        <v>-2065933632</v>
      </c>
      <c r="P140" s="176"/>
      <c r="Q140" s="176">
        <f t="shared" si="5"/>
        <v>-292854070</v>
      </c>
    </row>
    <row r="141" spans="1:17" ht="21">
      <c r="A141" s="174" t="s">
        <v>123</v>
      </c>
      <c r="B141" s="175"/>
      <c r="C141" s="176">
        <v>89767</v>
      </c>
      <c r="D141" s="175"/>
      <c r="E141" s="176">
        <v>505193965</v>
      </c>
      <c r="F141" s="157"/>
      <c r="G141" s="176">
        <v>-484355404</v>
      </c>
      <c r="H141" s="175"/>
      <c r="I141" s="176">
        <f t="shared" si="4"/>
        <v>20838561</v>
      </c>
      <c r="J141" s="176"/>
      <c r="K141" s="157">
        <v>5883967</v>
      </c>
      <c r="L141" s="176"/>
      <c r="M141" s="176">
        <v>30817487585</v>
      </c>
      <c r="N141" s="175"/>
      <c r="O141" s="176">
        <v>-31950276297</v>
      </c>
      <c r="P141" s="176"/>
      <c r="Q141" s="176">
        <f t="shared" si="5"/>
        <v>-1132788712</v>
      </c>
    </row>
    <row r="142" spans="1:17" ht="21">
      <c r="A142" s="174" t="s">
        <v>149</v>
      </c>
      <c r="B142" s="175"/>
      <c r="C142" s="176">
        <v>84209</v>
      </c>
      <c r="D142" s="175"/>
      <c r="E142" s="176">
        <v>453197813</v>
      </c>
      <c r="F142" s="157"/>
      <c r="G142" s="176">
        <v>-346157324</v>
      </c>
      <c r="H142" s="175"/>
      <c r="I142" s="176">
        <f t="shared" si="4"/>
        <v>107040489</v>
      </c>
      <c r="J142" s="176"/>
      <c r="K142" s="157">
        <v>4405205</v>
      </c>
      <c r="L142" s="176"/>
      <c r="M142" s="176">
        <v>25545183052</v>
      </c>
      <c r="N142" s="175"/>
      <c r="O142" s="176">
        <v>-21505368661</v>
      </c>
      <c r="P142" s="176"/>
      <c r="Q142" s="176">
        <f t="shared" si="5"/>
        <v>4039814391</v>
      </c>
    </row>
    <row r="143" spans="1:17" ht="21">
      <c r="A143" s="174" t="s">
        <v>138</v>
      </c>
      <c r="B143" s="175"/>
      <c r="C143" s="176">
        <v>10087</v>
      </c>
      <c r="D143" s="175"/>
      <c r="E143" s="176">
        <v>357931653</v>
      </c>
      <c r="F143" s="157"/>
      <c r="G143" s="176">
        <v>-316867069</v>
      </c>
      <c r="H143" s="175"/>
      <c r="I143" s="176">
        <f t="shared" si="4"/>
        <v>41064584</v>
      </c>
      <c r="J143" s="176"/>
      <c r="K143" s="157">
        <v>119693</v>
      </c>
      <c r="L143" s="176"/>
      <c r="M143" s="176">
        <v>3777168310</v>
      </c>
      <c r="N143" s="175"/>
      <c r="O143" s="176">
        <v>-3861395013</v>
      </c>
      <c r="P143" s="176"/>
      <c r="Q143" s="176">
        <f t="shared" si="5"/>
        <v>-84226703</v>
      </c>
    </row>
    <row r="144" spans="1:17" ht="21">
      <c r="A144" s="174" t="s">
        <v>173</v>
      </c>
      <c r="B144" s="175"/>
      <c r="C144" s="176">
        <v>0</v>
      </c>
      <c r="D144" s="175"/>
      <c r="E144" s="176">
        <v>0</v>
      </c>
      <c r="F144" s="157"/>
      <c r="G144" s="176">
        <v>0</v>
      </c>
      <c r="H144" s="175"/>
      <c r="I144" s="176">
        <f t="shared" si="4"/>
        <v>0</v>
      </c>
      <c r="J144" s="176"/>
      <c r="K144" s="157">
        <v>182650</v>
      </c>
      <c r="L144" s="176"/>
      <c r="M144" s="176">
        <v>2902084032</v>
      </c>
      <c r="N144" s="175"/>
      <c r="O144" s="176">
        <v>-2998162882</v>
      </c>
      <c r="P144" s="176"/>
      <c r="Q144" s="176">
        <f t="shared" si="5"/>
        <v>-96078850</v>
      </c>
    </row>
    <row r="145" spans="1:17" ht="21">
      <c r="A145" s="174" t="s">
        <v>142</v>
      </c>
      <c r="B145" s="175"/>
      <c r="C145" s="176">
        <v>81189</v>
      </c>
      <c r="D145" s="175"/>
      <c r="E145" s="176">
        <v>392610517</v>
      </c>
      <c r="F145" s="157"/>
      <c r="G145" s="176">
        <v>-465141551</v>
      </c>
      <c r="H145" s="175"/>
      <c r="I145" s="176">
        <f t="shared" si="4"/>
        <v>-72531034</v>
      </c>
      <c r="J145" s="176"/>
      <c r="K145" s="157">
        <v>845877</v>
      </c>
      <c r="L145" s="176"/>
      <c r="M145" s="176">
        <v>4156866878</v>
      </c>
      <c r="N145" s="175"/>
      <c r="O145" s="176">
        <v>-5001962427</v>
      </c>
      <c r="P145" s="176"/>
      <c r="Q145" s="176">
        <f t="shared" si="5"/>
        <v>-845095549</v>
      </c>
    </row>
    <row r="146" spans="1:17" ht="21">
      <c r="A146" s="174" t="s">
        <v>231</v>
      </c>
      <c r="B146" s="175"/>
      <c r="C146" s="176">
        <v>392</v>
      </c>
      <c r="D146" s="175"/>
      <c r="E146" s="176">
        <v>67643661</v>
      </c>
      <c r="F146" s="157"/>
      <c r="G146" s="176">
        <v>-58196646</v>
      </c>
      <c r="H146" s="175"/>
      <c r="I146" s="176">
        <f t="shared" si="4"/>
        <v>9447015</v>
      </c>
      <c r="J146" s="176"/>
      <c r="K146" s="157">
        <v>4958</v>
      </c>
      <c r="L146" s="176"/>
      <c r="M146" s="176">
        <v>708131688</v>
      </c>
      <c r="N146" s="175"/>
      <c r="O146" s="176">
        <v>-736636777</v>
      </c>
      <c r="P146" s="176"/>
      <c r="Q146" s="176">
        <f t="shared" si="5"/>
        <v>-28505089</v>
      </c>
    </row>
    <row r="147" spans="1:17" ht="21">
      <c r="A147" s="174" t="s">
        <v>164</v>
      </c>
      <c r="B147" s="175"/>
      <c r="C147" s="176">
        <v>264756</v>
      </c>
      <c r="D147" s="175"/>
      <c r="E147" s="176">
        <v>1076320013</v>
      </c>
      <c r="F147" s="157"/>
      <c r="G147" s="176">
        <v>-1211919529</v>
      </c>
      <c r="H147" s="175"/>
      <c r="I147" s="176">
        <f t="shared" si="4"/>
        <v>-135599516</v>
      </c>
      <c r="J147" s="176"/>
      <c r="K147" s="157">
        <v>1406510</v>
      </c>
      <c r="L147" s="176"/>
      <c r="M147" s="176">
        <v>5342638246</v>
      </c>
      <c r="N147" s="175"/>
      <c r="O147" s="176">
        <v>-14032661156</v>
      </c>
      <c r="P147" s="176"/>
      <c r="Q147" s="176">
        <f t="shared" si="5"/>
        <v>-8690022910</v>
      </c>
    </row>
    <row r="148" spans="1:17" ht="21">
      <c r="A148" s="174" t="s">
        <v>222</v>
      </c>
      <c r="B148" s="175"/>
      <c r="C148" s="176">
        <v>47600</v>
      </c>
      <c r="D148" s="175"/>
      <c r="E148" s="176">
        <v>788992678</v>
      </c>
      <c r="F148" s="157"/>
      <c r="G148" s="176">
        <v>-735466752</v>
      </c>
      <c r="H148" s="175"/>
      <c r="I148" s="176">
        <f t="shared" si="4"/>
        <v>53525926</v>
      </c>
      <c r="J148" s="176"/>
      <c r="K148" s="157">
        <v>811656</v>
      </c>
      <c r="L148" s="176"/>
      <c r="M148" s="176">
        <v>10884510589</v>
      </c>
      <c r="N148" s="175"/>
      <c r="O148" s="176">
        <v>-12648041467</v>
      </c>
      <c r="P148" s="176"/>
      <c r="Q148" s="176">
        <f t="shared" si="5"/>
        <v>-1763530878</v>
      </c>
    </row>
    <row r="149" spans="1:17" ht="21">
      <c r="A149" s="174" t="s">
        <v>116</v>
      </c>
      <c r="B149" s="175"/>
      <c r="C149" s="176">
        <v>3003491</v>
      </c>
      <c r="D149" s="175"/>
      <c r="E149" s="176">
        <v>52754435635</v>
      </c>
      <c r="F149" s="157"/>
      <c r="G149" s="176">
        <v>-53119881624</v>
      </c>
      <c r="H149" s="175"/>
      <c r="I149" s="176">
        <f t="shared" si="4"/>
        <v>-365445989</v>
      </c>
      <c r="J149" s="176"/>
      <c r="K149" s="157">
        <v>4675143</v>
      </c>
      <c r="L149" s="176"/>
      <c r="M149" s="176">
        <v>81650296037</v>
      </c>
      <c r="N149" s="175"/>
      <c r="O149" s="176">
        <v>-82707547760</v>
      </c>
      <c r="P149" s="176"/>
      <c r="Q149" s="176">
        <f t="shared" si="5"/>
        <v>-1057251723</v>
      </c>
    </row>
    <row r="150" spans="1:17" ht="21">
      <c r="A150" s="174" t="s">
        <v>183</v>
      </c>
      <c r="B150" s="175"/>
      <c r="C150" s="176">
        <v>58467</v>
      </c>
      <c r="D150" s="175"/>
      <c r="E150" s="176">
        <v>359723963</v>
      </c>
      <c r="F150" s="157"/>
      <c r="G150" s="176">
        <v>-322928055</v>
      </c>
      <c r="H150" s="175"/>
      <c r="I150" s="176">
        <f t="shared" si="4"/>
        <v>36795908</v>
      </c>
      <c r="J150" s="176"/>
      <c r="K150" s="157">
        <v>414470</v>
      </c>
      <c r="L150" s="176"/>
      <c r="M150" s="176">
        <v>2258170875</v>
      </c>
      <c r="N150" s="175"/>
      <c r="O150" s="176">
        <v>-2299025419</v>
      </c>
      <c r="P150" s="176"/>
      <c r="Q150" s="176">
        <f t="shared" si="5"/>
        <v>-40854544</v>
      </c>
    </row>
    <row r="151" spans="1:17" ht="21">
      <c r="A151" s="174" t="s">
        <v>141</v>
      </c>
      <c r="B151" s="175"/>
      <c r="C151" s="176">
        <v>43757</v>
      </c>
      <c r="D151" s="175"/>
      <c r="E151" s="176">
        <v>238581017</v>
      </c>
      <c r="F151" s="157"/>
      <c r="G151" s="176">
        <v>-283548412</v>
      </c>
      <c r="H151" s="175"/>
      <c r="I151" s="176">
        <f t="shared" si="4"/>
        <v>-44967395</v>
      </c>
      <c r="J151" s="176"/>
      <c r="K151" s="157">
        <v>763977</v>
      </c>
      <c r="L151" s="176"/>
      <c r="M151" s="176">
        <v>4577651083</v>
      </c>
      <c r="N151" s="175"/>
      <c r="O151" s="176">
        <v>-5018283124</v>
      </c>
      <c r="P151" s="176"/>
      <c r="Q151" s="176">
        <f t="shared" si="5"/>
        <v>-440632041</v>
      </c>
    </row>
    <row r="152" spans="1:17" ht="21">
      <c r="A152" s="174" t="s">
        <v>160</v>
      </c>
      <c r="B152" s="175"/>
      <c r="C152" s="176">
        <v>2538509</v>
      </c>
      <c r="D152" s="175"/>
      <c r="E152" s="176">
        <v>30477646863</v>
      </c>
      <c r="F152" s="157"/>
      <c r="G152" s="176">
        <v>-19487599374</v>
      </c>
      <c r="H152" s="175"/>
      <c r="I152" s="176">
        <f t="shared" si="4"/>
        <v>10990047489</v>
      </c>
      <c r="J152" s="176"/>
      <c r="K152" s="157">
        <v>6055520</v>
      </c>
      <c r="L152" s="176"/>
      <c r="M152" s="176">
        <v>57888387568</v>
      </c>
      <c r="N152" s="175"/>
      <c r="O152" s="176">
        <v>-46489324593</v>
      </c>
      <c r="P152" s="176"/>
      <c r="Q152" s="176">
        <f t="shared" si="5"/>
        <v>11399062975</v>
      </c>
    </row>
    <row r="153" spans="1:17" ht="21">
      <c r="A153" s="174" t="s">
        <v>132</v>
      </c>
      <c r="B153" s="175"/>
      <c r="C153" s="176">
        <v>4100</v>
      </c>
      <c r="D153" s="175"/>
      <c r="E153" s="176">
        <v>48959878</v>
      </c>
      <c r="F153" s="157"/>
      <c r="G153" s="176">
        <v>-54868361</v>
      </c>
      <c r="H153" s="175"/>
      <c r="I153" s="176">
        <f t="shared" si="4"/>
        <v>-5908483</v>
      </c>
      <c r="J153" s="176"/>
      <c r="K153" s="157">
        <v>29099</v>
      </c>
      <c r="L153" s="176"/>
      <c r="M153" s="176">
        <v>346352590</v>
      </c>
      <c r="N153" s="175"/>
      <c r="O153" s="176">
        <v>-393584442</v>
      </c>
      <c r="P153" s="176"/>
      <c r="Q153" s="176">
        <f t="shared" si="5"/>
        <v>-47231852</v>
      </c>
    </row>
    <row r="154" spans="1:17" ht="21">
      <c r="A154" s="174" t="s">
        <v>262</v>
      </c>
      <c r="B154" s="175"/>
      <c r="C154" s="176">
        <v>4083</v>
      </c>
      <c r="D154" s="175"/>
      <c r="E154" s="176">
        <v>91345880</v>
      </c>
      <c r="F154" s="157"/>
      <c r="G154" s="176">
        <v>-112495807</v>
      </c>
      <c r="H154" s="175"/>
      <c r="I154" s="176">
        <f t="shared" si="4"/>
        <v>-21149927</v>
      </c>
      <c r="J154" s="176"/>
      <c r="K154" s="157">
        <v>38989</v>
      </c>
      <c r="L154" s="176"/>
      <c r="M154" s="176">
        <v>929998560</v>
      </c>
      <c r="N154" s="175"/>
      <c r="O154" s="176">
        <v>-1089201689</v>
      </c>
      <c r="P154" s="176"/>
      <c r="Q154" s="176">
        <f t="shared" si="5"/>
        <v>-159203129</v>
      </c>
    </row>
    <row r="155" spans="1:17" ht="21">
      <c r="A155" s="174" t="s">
        <v>180</v>
      </c>
      <c r="B155" s="175"/>
      <c r="C155" s="176">
        <v>82177</v>
      </c>
      <c r="D155" s="175"/>
      <c r="E155" s="176">
        <v>5193471420</v>
      </c>
      <c r="F155" s="157"/>
      <c r="G155" s="176">
        <v>-4759686664</v>
      </c>
      <c r="H155" s="175"/>
      <c r="I155" s="176">
        <f t="shared" si="4"/>
        <v>433784756</v>
      </c>
      <c r="J155" s="176"/>
      <c r="K155" s="157">
        <v>142595</v>
      </c>
      <c r="L155" s="176"/>
      <c r="M155" s="176">
        <v>8610082566</v>
      </c>
      <c r="N155" s="175"/>
      <c r="O155" s="176">
        <v>-8243428262</v>
      </c>
      <c r="P155" s="176"/>
      <c r="Q155" s="176">
        <f t="shared" si="5"/>
        <v>366654304</v>
      </c>
    </row>
    <row r="156" spans="1:17" ht="21">
      <c r="A156" s="174" t="s">
        <v>275</v>
      </c>
      <c r="B156" s="175"/>
      <c r="C156" s="176">
        <v>216811274</v>
      </c>
      <c r="D156" s="175"/>
      <c r="E156" s="176">
        <v>257640643948</v>
      </c>
      <c r="F156" s="157"/>
      <c r="G156" s="176">
        <v>-280350342093</v>
      </c>
      <c r="H156" s="175"/>
      <c r="I156" s="176">
        <f t="shared" si="4"/>
        <v>-22709698145</v>
      </c>
      <c r="J156" s="176"/>
      <c r="K156" s="157">
        <v>237320741</v>
      </c>
      <c r="L156" s="176"/>
      <c r="M156" s="176">
        <v>281038399891</v>
      </c>
      <c r="N156" s="175"/>
      <c r="O156" s="176">
        <v>-307122040660</v>
      </c>
      <c r="P156" s="176"/>
      <c r="Q156" s="176">
        <f t="shared" si="5"/>
        <v>-26083640769</v>
      </c>
    </row>
    <row r="157" spans="1:17" ht="21">
      <c r="A157" s="174" t="s">
        <v>192</v>
      </c>
      <c r="B157" s="175"/>
      <c r="C157" s="176">
        <v>3783</v>
      </c>
      <c r="D157" s="175"/>
      <c r="E157" s="176">
        <v>236391383</v>
      </c>
      <c r="F157" s="157"/>
      <c r="G157" s="176">
        <v>-210217051</v>
      </c>
      <c r="H157" s="175"/>
      <c r="I157" s="176">
        <f t="shared" si="4"/>
        <v>26174332</v>
      </c>
      <c r="J157" s="176"/>
      <c r="K157" s="157">
        <v>56574</v>
      </c>
      <c r="L157" s="176"/>
      <c r="M157" s="176">
        <v>3065483380</v>
      </c>
      <c r="N157" s="175"/>
      <c r="O157" s="176">
        <v>-3112909194</v>
      </c>
      <c r="P157" s="176"/>
      <c r="Q157" s="176">
        <f t="shared" si="5"/>
        <v>-47425814</v>
      </c>
    </row>
    <row r="158" spans="1:17" ht="21">
      <c r="A158" s="174" t="s">
        <v>165</v>
      </c>
      <c r="B158" s="175"/>
      <c r="C158" s="176">
        <v>7772</v>
      </c>
      <c r="D158" s="175"/>
      <c r="E158" s="176">
        <v>62152252</v>
      </c>
      <c r="F158" s="157"/>
      <c r="G158" s="176">
        <v>-68724550</v>
      </c>
      <c r="H158" s="175"/>
      <c r="I158" s="176">
        <f t="shared" si="4"/>
        <v>-6572298</v>
      </c>
      <c r="J158" s="176"/>
      <c r="K158" s="157">
        <v>9029802</v>
      </c>
      <c r="L158" s="176"/>
      <c r="M158" s="176">
        <v>79778584921</v>
      </c>
      <c r="N158" s="175"/>
      <c r="O158" s="176">
        <v>-76433025528</v>
      </c>
      <c r="P158" s="176"/>
      <c r="Q158" s="176">
        <f t="shared" si="5"/>
        <v>3345559393</v>
      </c>
    </row>
    <row r="159" spans="1:17" ht="21">
      <c r="A159" s="174" t="s">
        <v>254</v>
      </c>
      <c r="B159" s="175"/>
      <c r="C159" s="176">
        <v>103642</v>
      </c>
      <c r="D159" s="175"/>
      <c r="E159" s="176">
        <v>255811688</v>
      </c>
      <c r="F159" s="157"/>
      <c r="G159" s="176">
        <v>-254677056</v>
      </c>
      <c r="H159" s="175"/>
      <c r="I159" s="176">
        <f t="shared" si="4"/>
        <v>1134632</v>
      </c>
      <c r="J159" s="176"/>
      <c r="K159" s="157">
        <v>746353</v>
      </c>
      <c r="L159" s="176"/>
      <c r="M159" s="176">
        <v>2163997922</v>
      </c>
      <c r="N159" s="175"/>
      <c r="O159" s="176">
        <v>-2268638710</v>
      </c>
      <c r="P159" s="176"/>
      <c r="Q159" s="176">
        <f t="shared" si="5"/>
        <v>-104640788</v>
      </c>
    </row>
    <row r="160" spans="1:17" ht="21">
      <c r="A160" s="174" t="s">
        <v>147</v>
      </c>
      <c r="B160" s="175"/>
      <c r="C160" s="176">
        <v>23188</v>
      </c>
      <c r="D160" s="175"/>
      <c r="E160" s="176">
        <v>189242674</v>
      </c>
      <c r="F160" s="157"/>
      <c r="G160" s="176">
        <v>-196539153</v>
      </c>
      <c r="H160" s="175"/>
      <c r="I160" s="176">
        <f t="shared" si="4"/>
        <v>-7296479</v>
      </c>
      <c r="J160" s="176"/>
      <c r="K160" s="157">
        <v>250328</v>
      </c>
      <c r="L160" s="176"/>
      <c r="M160" s="176">
        <v>1955645105</v>
      </c>
      <c r="N160" s="175"/>
      <c r="O160" s="176">
        <v>-2132250278</v>
      </c>
      <c r="P160" s="176"/>
      <c r="Q160" s="176">
        <f t="shared" si="5"/>
        <v>-176605173</v>
      </c>
    </row>
    <row r="161" spans="1:17" ht="21">
      <c r="A161" s="174" t="s">
        <v>273</v>
      </c>
      <c r="B161" s="175"/>
      <c r="C161" s="176">
        <v>2110817</v>
      </c>
      <c r="D161" s="175"/>
      <c r="E161" s="176">
        <v>9644724044</v>
      </c>
      <c r="F161" s="157"/>
      <c r="G161" s="176">
        <v>-9292409475</v>
      </c>
      <c r="H161" s="175"/>
      <c r="I161" s="176">
        <f t="shared" si="4"/>
        <v>352314569</v>
      </c>
      <c r="J161" s="176"/>
      <c r="K161" s="157">
        <v>9851152</v>
      </c>
      <c r="L161" s="176"/>
      <c r="M161" s="176">
        <v>43581484784</v>
      </c>
      <c r="N161" s="175"/>
      <c r="O161" s="176">
        <v>-43322084357</v>
      </c>
      <c r="P161" s="176"/>
      <c r="Q161" s="176">
        <f t="shared" si="5"/>
        <v>259400427</v>
      </c>
    </row>
    <row r="162" spans="1:17" ht="21">
      <c r="A162" s="174" t="s">
        <v>91</v>
      </c>
      <c r="B162" s="175"/>
      <c r="C162" s="176">
        <v>179767</v>
      </c>
      <c r="D162" s="175"/>
      <c r="E162" s="176">
        <v>371550403</v>
      </c>
      <c r="F162" s="157"/>
      <c r="G162" s="176">
        <v>-396969129</v>
      </c>
      <c r="H162" s="175"/>
      <c r="I162" s="176">
        <f t="shared" si="4"/>
        <v>-25418726</v>
      </c>
      <c r="J162" s="176"/>
      <c r="K162" s="157">
        <v>1976445</v>
      </c>
      <c r="L162" s="176"/>
      <c r="M162" s="176">
        <v>3877898942</v>
      </c>
      <c r="N162" s="175"/>
      <c r="O162" s="176">
        <v>-4441671667</v>
      </c>
      <c r="P162" s="176"/>
      <c r="Q162" s="176">
        <f t="shared" si="5"/>
        <v>-563772725</v>
      </c>
    </row>
    <row r="163" spans="1:17" ht="21">
      <c r="A163" s="174" t="s">
        <v>260</v>
      </c>
      <c r="B163" s="175"/>
      <c r="C163" s="176">
        <v>75521</v>
      </c>
      <c r="D163" s="175"/>
      <c r="E163" s="176">
        <v>233292228</v>
      </c>
      <c r="F163" s="157"/>
      <c r="G163" s="176">
        <v>-308596321</v>
      </c>
      <c r="H163" s="175"/>
      <c r="I163" s="176">
        <f t="shared" si="4"/>
        <v>-75304093</v>
      </c>
      <c r="J163" s="176"/>
      <c r="K163" s="157">
        <v>466066</v>
      </c>
      <c r="L163" s="176"/>
      <c r="M163" s="176">
        <v>1440015704</v>
      </c>
      <c r="N163" s="175"/>
      <c r="O163" s="176">
        <v>-2012053434</v>
      </c>
      <c r="P163" s="176"/>
      <c r="Q163" s="176">
        <f t="shared" si="5"/>
        <v>-572037730</v>
      </c>
    </row>
    <row r="164" spans="1:17" ht="21">
      <c r="A164" s="174" t="s">
        <v>202</v>
      </c>
      <c r="B164" s="175"/>
      <c r="C164" s="176">
        <v>0</v>
      </c>
      <c r="D164" s="175"/>
      <c r="E164" s="176">
        <v>0</v>
      </c>
      <c r="F164" s="157"/>
      <c r="G164" s="176">
        <v>0</v>
      </c>
      <c r="H164" s="175"/>
      <c r="I164" s="176">
        <f t="shared" si="4"/>
        <v>0</v>
      </c>
      <c r="J164" s="176"/>
      <c r="K164" s="157">
        <v>1942158</v>
      </c>
      <c r="L164" s="176"/>
      <c r="M164" s="176">
        <v>51636382729</v>
      </c>
      <c r="N164" s="175"/>
      <c r="O164" s="176">
        <v>-45855886321</v>
      </c>
      <c r="P164" s="176"/>
      <c r="Q164" s="176">
        <f t="shared" si="5"/>
        <v>5780496408</v>
      </c>
    </row>
    <row r="165" spans="1:17" ht="21">
      <c r="A165" s="174" t="s">
        <v>199</v>
      </c>
      <c r="B165" s="175"/>
      <c r="C165" s="176">
        <v>30246</v>
      </c>
      <c r="D165" s="175"/>
      <c r="E165" s="176">
        <v>231532003</v>
      </c>
      <c r="F165" s="157"/>
      <c r="G165" s="176">
        <v>-264487511</v>
      </c>
      <c r="H165" s="175"/>
      <c r="I165" s="176">
        <f t="shared" si="4"/>
        <v>-32955508</v>
      </c>
      <c r="J165" s="176"/>
      <c r="K165" s="157">
        <v>249464</v>
      </c>
      <c r="L165" s="176"/>
      <c r="M165" s="176">
        <v>2441218743</v>
      </c>
      <c r="N165" s="175"/>
      <c r="O165" s="176">
        <v>-2762264388</v>
      </c>
      <c r="P165" s="176"/>
      <c r="Q165" s="176">
        <f t="shared" si="5"/>
        <v>-321045645</v>
      </c>
    </row>
    <row r="166" spans="1:17" ht="21">
      <c r="A166" s="174" t="s">
        <v>150</v>
      </c>
      <c r="B166" s="175"/>
      <c r="C166" s="176">
        <v>432413</v>
      </c>
      <c r="D166" s="175"/>
      <c r="E166" s="176">
        <v>10282318388</v>
      </c>
      <c r="F166" s="157"/>
      <c r="G166" s="176">
        <v>-8722590976</v>
      </c>
      <c r="H166" s="175"/>
      <c r="I166" s="176">
        <f t="shared" si="4"/>
        <v>1559727412</v>
      </c>
      <c r="J166" s="176"/>
      <c r="K166" s="157">
        <v>5209790</v>
      </c>
      <c r="L166" s="176"/>
      <c r="M166" s="176">
        <v>99976234566</v>
      </c>
      <c r="N166" s="175"/>
      <c r="O166" s="176">
        <v>-107204263690</v>
      </c>
      <c r="P166" s="176"/>
      <c r="Q166" s="176">
        <f t="shared" si="5"/>
        <v>-7228029124</v>
      </c>
    </row>
    <row r="167" spans="1:17" ht="21">
      <c r="A167" s="174" t="s">
        <v>113</v>
      </c>
      <c r="B167" s="175"/>
      <c r="C167" s="176">
        <v>46940</v>
      </c>
      <c r="D167" s="175"/>
      <c r="E167" s="176">
        <v>255360812</v>
      </c>
      <c r="F167" s="157"/>
      <c r="G167" s="176">
        <v>-245470453</v>
      </c>
      <c r="H167" s="175"/>
      <c r="I167" s="176">
        <f t="shared" si="4"/>
        <v>9890359</v>
      </c>
      <c r="J167" s="176"/>
      <c r="K167" s="157">
        <v>319969</v>
      </c>
      <c r="L167" s="176"/>
      <c r="M167" s="176">
        <v>1579256840</v>
      </c>
      <c r="N167" s="175"/>
      <c r="O167" s="176">
        <v>-1717962506</v>
      </c>
      <c r="P167" s="176"/>
      <c r="Q167" s="176">
        <f t="shared" si="5"/>
        <v>-138705666</v>
      </c>
    </row>
    <row r="168" spans="1:17" ht="21">
      <c r="A168" s="174" t="s">
        <v>411</v>
      </c>
      <c r="B168" s="175"/>
      <c r="C168" s="176">
        <v>205596</v>
      </c>
      <c r="D168" s="175"/>
      <c r="E168" s="176">
        <v>680748836</v>
      </c>
      <c r="F168" s="157"/>
      <c r="G168" s="176">
        <v>-765308337</v>
      </c>
      <c r="H168" s="175"/>
      <c r="I168" s="176">
        <f t="shared" si="4"/>
        <v>-84559501</v>
      </c>
      <c r="J168" s="176"/>
      <c r="K168" s="157">
        <v>1937978</v>
      </c>
      <c r="L168" s="176"/>
      <c r="M168" s="176">
        <v>6310730958</v>
      </c>
      <c r="N168" s="175"/>
      <c r="O168" s="176">
        <v>-7123374652</v>
      </c>
      <c r="P168" s="176"/>
      <c r="Q168" s="176">
        <f t="shared" si="5"/>
        <v>-812643694</v>
      </c>
    </row>
    <row r="169" spans="1:17" ht="21">
      <c r="A169" s="174" t="s">
        <v>122</v>
      </c>
      <c r="B169" s="175"/>
      <c r="C169" s="176">
        <v>0</v>
      </c>
      <c r="D169" s="175"/>
      <c r="E169" s="176">
        <v>0</v>
      </c>
      <c r="F169" s="157"/>
      <c r="G169" s="176">
        <v>0</v>
      </c>
      <c r="H169" s="175"/>
      <c r="I169" s="176">
        <f t="shared" si="4"/>
        <v>0</v>
      </c>
      <c r="J169" s="176"/>
      <c r="K169" s="157">
        <v>104847</v>
      </c>
      <c r="L169" s="176"/>
      <c r="M169" s="176">
        <v>6178475331</v>
      </c>
      <c r="N169" s="175"/>
      <c r="O169" s="176">
        <v>-7000169419</v>
      </c>
      <c r="P169" s="176"/>
      <c r="Q169" s="176">
        <f t="shared" si="5"/>
        <v>-821694088</v>
      </c>
    </row>
    <row r="170" spans="1:17" ht="21">
      <c r="A170" s="174" t="s">
        <v>293</v>
      </c>
      <c r="B170" s="175"/>
      <c r="C170" s="176">
        <v>69614</v>
      </c>
      <c r="D170" s="175"/>
      <c r="E170" s="176">
        <v>285626662</v>
      </c>
      <c r="F170" s="157"/>
      <c r="G170" s="176">
        <v>-292329457</v>
      </c>
      <c r="H170" s="175"/>
      <c r="I170" s="176">
        <f t="shared" si="4"/>
        <v>-6702795</v>
      </c>
      <c r="J170" s="176"/>
      <c r="K170" s="157">
        <v>519832</v>
      </c>
      <c r="L170" s="176"/>
      <c r="M170" s="176">
        <v>2486670060</v>
      </c>
      <c r="N170" s="175"/>
      <c r="O170" s="176">
        <v>-2780877607</v>
      </c>
      <c r="P170" s="176"/>
      <c r="Q170" s="176">
        <f t="shared" si="5"/>
        <v>-294207547</v>
      </c>
    </row>
    <row r="171" spans="1:17" ht="21">
      <c r="A171" s="174" t="s">
        <v>185</v>
      </c>
      <c r="B171" s="175"/>
      <c r="C171" s="176">
        <v>106476</v>
      </c>
      <c r="D171" s="175"/>
      <c r="E171" s="176">
        <v>439254658</v>
      </c>
      <c r="F171" s="157"/>
      <c r="G171" s="176">
        <v>-506751197</v>
      </c>
      <c r="H171" s="175"/>
      <c r="I171" s="176">
        <f t="shared" si="4"/>
        <v>-67496539</v>
      </c>
      <c r="J171" s="176"/>
      <c r="K171" s="157">
        <v>5143770</v>
      </c>
      <c r="L171" s="176"/>
      <c r="M171" s="176">
        <v>23666469957</v>
      </c>
      <c r="N171" s="175"/>
      <c r="O171" s="176">
        <v>-24628484491</v>
      </c>
      <c r="P171" s="176"/>
      <c r="Q171" s="176">
        <f t="shared" si="5"/>
        <v>-962014534</v>
      </c>
    </row>
    <row r="172" spans="1:17" ht="21">
      <c r="A172" s="174" t="s">
        <v>296</v>
      </c>
      <c r="B172" s="175"/>
      <c r="C172" s="176">
        <v>19267</v>
      </c>
      <c r="D172" s="175"/>
      <c r="E172" s="176">
        <v>67741921</v>
      </c>
      <c r="F172" s="157"/>
      <c r="G172" s="176">
        <v>-74474162</v>
      </c>
      <c r="H172" s="175"/>
      <c r="I172" s="176">
        <f t="shared" si="4"/>
        <v>-6732241</v>
      </c>
      <c r="J172" s="176"/>
      <c r="K172" s="157">
        <v>926367</v>
      </c>
      <c r="L172" s="176"/>
      <c r="M172" s="176">
        <v>3334732583</v>
      </c>
      <c r="N172" s="175"/>
      <c r="O172" s="176">
        <v>-3614689472</v>
      </c>
      <c r="P172" s="176"/>
      <c r="Q172" s="176">
        <f t="shared" si="5"/>
        <v>-279956889</v>
      </c>
    </row>
    <row r="173" spans="1:17" ht="21">
      <c r="A173" s="174" t="s">
        <v>221</v>
      </c>
      <c r="B173" s="175"/>
      <c r="C173" s="176">
        <v>12627</v>
      </c>
      <c r="D173" s="175"/>
      <c r="E173" s="176">
        <v>264506970</v>
      </c>
      <c r="F173" s="157"/>
      <c r="G173" s="176">
        <v>-322041077</v>
      </c>
      <c r="H173" s="175"/>
      <c r="I173" s="176">
        <f t="shared" si="4"/>
        <v>-57534107</v>
      </c>
      <c r="J173" s="176"/>
      <c r="K173" s="157">
        <v>70224</v>
      </c>
      <c r="L173" s="176"/>
      <c r="M173" s="176">
        <v>1572533569</v>
      </c>
      <c r="N173" s="175"/>
      <c r="O173" s="176">
        <v>-1906509465</v>
      </c>
      <c r="P173" s="176"/>
      <c r="Q173" s="176">
        <f t="shared" si="5"/>
        <v>-333975896</v>
      </c>
    </row>
    <row r="174" spans="1:17" ht="21">
      <c r="A174" s="174" t="s">
        <v>159</v>
      </c>
      <c r="B174" s="175"/>
      <c r="C174" s="176">
        <v>2793</v>
      </c>
      <c r="D174" s="175"/>
      <c r="E174" s="176">
        <v>54374988</v>
      </c>
      <c r="F174" s="157"/>
      <c r="G174" s="176">
        <v>-57920410</v>
      </c>
      <c r="H174" s="175"/>
      <c r="I174" s="176">
        <f t="shared" si="4"/>
        <v>-3545422</v>
      </c>
      <c r="J174" s="176"/>
      <c r="K174" s="157">
        <v>5032</v>
      </c>
      <c r="L174" s="176"/>
      <c r="M174" s="176">
        <v>103677608</v>
      </c>
      <c r="N174" s="175"/>
      <c r="O174" s="176">
        <v>-112134796</v>
      </c>
      <c r="P174" s="176"/>
      <c r="Q174" s="176">
        <f t="shared" si="5"/>
        <v>-8457188</v>
      </c>
    </row>
    <row r="175" spans="1:17" ht="21">
      <c r="A175" s="174" t="s">
        <v>276</v>
      </c>
      <c r="B175" s="175"/>
      <c r="C175" s="176">
        <v>67619</v>
      </c>
      <c r="D175" s="175"/>
      <c r="E175" s="176">
        <v>290025093</v>
      </c>
      <c r="F175" s="157"/>
      <c r="G175" s="176">
        <v>-289735320</v>
      </c>
      <c r="H175" s="175"/>
      <c r="I175" s="176">
        <f t="shared" si="4"/>
        <v>289773</v>
      </c>
      <c r="J175" s="176"/>
      <c r="K175" s="157">
        <v>4721295</v>
      </c>
      <c r="L175" s="176"/>
      <c r="M175" s="176">
        <v>21589014387</v>
      </c>
      <c r="N175" s="175"/>
      <c r="O175" s="176">
        <v>-18731353996</v>
      </c>
      <c r="P175" s="176"/>
      <c r="Q175" s="176">
        <f t="shared" si="5"/>
        <v>2857660391</v>
      </c>
    </row>
    <row r="176" spans="1:17" ht="21">
      <c r="A176" s="174" t="s">
        <v>114</v>
      </c>
      <c r="B176" s="175"/>
      <c r="C176" s="176">
        <v>471515</v>
      </c>
      <c r="D176" s="175"/>
      <c r="E176" s="176">
        <v>5611524900</v>
      </c>
      <c r="F176" s="157"/>
      <c r="G176" s="176">
        <v>-5021837142</v>
      </c>
      <c r="H176" s="175"/>
      <c r="I176" s="176">
        <f t="shared" si="4"/>
        <v>589687758</v>
      </c>
      <c r="J176" s="176"/>
      <c r="K176" s="157">
        <v>11227185</v>
      </c>
      <c r="L176" s="176"/>
      <c r="M176" s="176">
        <v>121481955982</v>
      </c>
      <c r="N176" s="175"/>
      <c r="O176" s="176">
        <v>-119570443613</v>
      </c>
      <c r="P176" s="176"/>
      <c r="Q176" s="176">
        <f t="shared" si="5"/>
        <v>1911512369</v>
      </c>
    </row>
    <row r="177" spans="1:17" ht="21">
      <c r="A177" s="174" t="s">
        <v>256</v>
      </c>
      <c r="B177" s="175"/>
      <c r="C177" s="176">
        <v>113836</v>
      </c>
      <c r="D177" s="175"/>
      <c r="E177" s="176">
        <v>679342318</v>
      </c>
      <c r="F177" s="157"/>
      <c r="G177" s="176">
        <v>-708493018</v>
      </c>
      <c r="H177" s="175"/>
      <c r="I177" s="176">
        <f t="shared" si="4"/>
        <v>-29150700</v>
      </c>
      <c r="J177" s="176"/>
      <c r="K177" s="157">
        <v>458965</v>
      </c>
      <c r="L177" s="176"/>
      <c r="M177" s="176">
        <v>2903983449</v>
      </c>
      <c r="N177" s="175"/>
      <c r="O177" s="176">
        <v>-3242756962</v>
      </c>
      <c r="P177" s="176"/>
      <c r="Q177" s="176">
        <f t="shared" si="5"/>
        <v>-338773513</v>
      </c>
    </row>
    <row r="178" spans="1:17" ht="21">
      <c r="A178" s="174" t="s">
        <v>207</v>
      </c>
      <c r="B178" s="175"/>
      <c r="C178" s="176">
        <v>70204</v>
      </c>
      <c r="D178" s="175"/>
      <c r="E178" s="176">
        <v>358955894</v>
      </c>
      <c r="F178" s="157"/>
      <c r="G178" s="176">
        <v>-373298854</v>
      </c>
      <c r="H178" s="175"/>
      <c r="I178" s="176">
        <f t="shared" si="4"/>
        <v>-14342960</v>
      </c>
      <c r="J178" s="176"/>
      <c r="K178" s="157">
        <v>5647184</v>
      </c>
      <c r="L178" s="176"/>
      <c r="M178" s="176">
        <v>30779870139</v>
      </c>
      <c r="N178" s="175"/>
      <c r="O178" s="176">
        <v>-30318108135</v>
      </c>
      <c r="P178" s="176"/>
      <c r="Q178" s="176">
        <f t="shared" si="5"/>
        <v>461762004</v>
      </c>
    </row>
    <row r="179" spans="1:17" ht="21">
      <c r="A179" s="174" t="s">
        <v>190</v>
      </c>
      <c r="B179" s="175"/>
      <c r="C179" s="176">
        <v>40450</v>
      </c>
      <c r="D179" s="175"/>
      <c r="E179" s="176">
        <v>269418862</v>
      </c>
      <c r="F179" s="157"/>
      <c r="G179" s="176">
        <v>-221090720</v>
      </c>
      <c r="H179" s="175"/>
      <c r="I179" s="176">
        <f t="shared" si="4"/>
        <v>48328142</v>
      </c>
      <c r="J179" s="176"/>
      <c r="K179" s="157">
        <v>2364898</v>
      </c>
      <c r="L179" s="176"/>
      <c r="M179" s="176">
        <v>14003377799</v>
      </c>
      <c r="N179" s="175"/>
      <c r="O179" s="176">
        <v>-12900329040</v>
      </c>
      <c r="P179" s="176"/>
      <c r="Q179" s="176">
        <f t="shared" si="5"/>
        <v>1103048759</v>
      </c>
    </row>
    <row r="180" spans="1:17" ht="21">
      <c r="A180" s="174" t="s">
        <v>137</v>
      </c>
      <c r="B180" s="175"/>
      <c r="C180" s="176">
        <v>135119</v>
      </c>
      <c r="D180" s="175"/>
      <c r="E180" s="176">
        <v>626049946</v>
      </c>
      <c r="F180" s="157"/>
      <c r="G180" s="176">
        <v>-638054811</v>
      </c>
      <c r="H180" s="175"/>
      <c r="I180" s="176">
        <f t="shared" si="4"/>
        <v>-12004865</v>
      </c>
      <c r="J180" s="176"/>
      <c r="K180" s="157">
        <v>936128</v>
      </c>
      <c r="L180" s="176"/>
      <c r="M180" s="176">
        <v>4103644621</v>
      </c>
      <c r="N180" s="175"/>
      <c r="O180" s="176">
        <v>-4437793951</v>
      </c>
      <c r="P180" s="176"/>
      <c r="Q180" s="176">
        <f t="shared" si="5"/>
        <v>-334149330</v>
      </c>
    </row>
    <row r="181" spans="1:17" ht="21">
      <c r="A181" s="174" t="s">
        <v>301</v>
      </c>
      <c r="B181" s="175"/>
      <c r="C181" s="176">
        <v>22100</v>
      </c>
      <c r="D181" s="175"/>
      <c r="E181" s="176">
        <v>1115584315</v>
      </c>
      <c r="F181" s="157"/>
      <c r="G181" s="176">
        <v>-1138760327</v>
      </c>
      <c r="H181" s="175"/>
      <c r="I181" s="176">
        <f t="shared" si="4"/>
        <v>-23176012</v>
      </c>
      <c r="J181" s="176"/>
      <c r="K181" s="157">
        <v>419108</v>
      </c>
      <c r="L181" s="176"/>
      <c r="M181" s="176">
        <v>22036325998</v>
      </c>
      <c r="N181" s="175"/>
      <c r="O181" s="176">
        <v>-20448385264</v>
      </c>
      <c r="P181" s="176"/>
      <c r="Q181" s="176">
        <f t="shared" si="5"/>
        <v>1587940734</v>
      </c>
    </row>
    <row r="182" spans="1:17" ht="21">
      <c r="A182" s="174" t="s">
        <v>134</v>
      </c>
      <c r="B182" s="175"/>
      <c r="C182" s="176">
        <v>20871898</v>
      </c>
      <c r="D182" s="175"/>
      <c r="E182" s="176">
        <v>51862527472</v>
      </c>
      <c r="F182" s="157"/>
      <c r="G182" s="176">
        <v>-52305287842</v>
      </c>
      <c r="H182" s="175"/>
      <c r="I182" s="176">
        <f t="shared" si="4"/>
        <v>-442760370</v>
      </c>
      <c r="J182" s="176"/>
      <c r="K182" s="157">
        <v>34239818</v>
      </c>
      <c r="L182" s="176"/>
      <c r="M182" s="176">
        <v>110770735208</v>
      </c>
      <c r="N182" s="175"/>
      <c r="O182" s="176">
        <v>-119907657105</v>
      </c>
      <c r="P182" s="176"/>
      <c r="Q182" s="176">
        <f t="shared" si="5"/>
        <v>-9136921897</v>
      </c>
    </row>
    <row r="183" spans="1:17" ht="21">
      <c r="A183" s="174" t="s">
        <v>294</v>
      </c>
      <c r="B183" s="175"/>
      <c r="C183" s="176">
        <v>0</v>
      </c>
      <c r="D183" s="175"/>
      <c r="E183" s="176">
        <v>0</v>
      </c>
      <c r="F183" s="157"/>
      <c r="G183" s="176">
        <v>0</v>
      </c>
      <c r="H183" s="175"/>
      <c r="I183" s="176">
        <f t="shared" si="4"/>
        <v>0</v>
      </c>
      <c r="J183" s="176"/>
      <c r="K183" s="157">
        <v>199504</v>
      </c>
      <c r="L183" s="176"/>
      <c r="M183" s="176">
        <v>32060382610</v>
      </c>
      <c r="N183" s="175"/>
      <c r="O183" s="176">
        <v>-31096495897</v>
      </c>
      <c r="P183" s="176"/>
      <c r="Q183" s="176">
        <f t="shared" si="5"/>
        <v>963886713</v>
      </c>
    </row>
    <row r="184" spans="1:17" ht="21">
      <c r="A184" s="174" t="s">
        <v>255</v>
      </c>
      <c r="B184" s="175"/>
      <c r="C184" s="176">
        <v>0</v>
      </c>
      <c r="D184" s="175"/>
      <c r="E184" s="176">
        <v>0</v>
      </c>
      <c r="F184" s="157"/>
      <c r="G184" s="176">
        <v>0</v>
      </c>
      <c r="H184" s="175"/>
      <c r="I184" s="176">
        <f t="shared" si="4"/>
        <v>0</v>
      </c>
      <c r="J184" s="176"/>
      <c r="K184" s="157">
        <v>1728558</v>
      </c>
      <c r="L184" s="176"/>
      <c r="M184" s="176">
        <v>14107022140</v>
      </c>
      <c r="N184" s="175"/>
      <c r="O184" s="176">
        <v>-16397108073</v>
      </c>
      <c r="P184" s="176"/>
      <c r="Q184" s="176">
        <f t="shared" si="5"/>
        <v>-2290085933</v>
      </c>
    </row>
    <row r="185" spans="1:17" ht="21">
      <c r="A185" s="174" t="s">
        <v>299</v>
      </c>
      <c r="B185" s="175"/>
      <c r="C185" s="176">
        <v>0</v>
      </c>
      <c r="D185" s="175"/>
      <c r="E185" s="176">
        <v>0</v>
      </c>
      <c r="F185" s="157"/>
      <c r="G185" s="176">
        <v>0</v>
      </c>
      <c r="H185" s="175"/>
      <c r="I185" s="176">
        <f t="shared" si="4"/>
        <v>0</v>
      </c>
      <c r="J185" s="176"/>
      <c r="K185" s="157">
        <v>900000</v>
      </c>
      <c r="L185" s="176"/>
      <c r="M185" s="176">
        <v>27437177456</v>
      </c>
      <c r="N185" s="175"/>
      <c r="O185" s="176">
        <v>-17515890000</v>
      </c>
      <c r="P185" s="176"/>
      <c r="Q185" s="176">
        <f t="shared" si="5"/>
        <v>9921287456</v>
      </c>
    </row>
    <row r="186" spans="1:17" ht="21">
      <c r="A186" s="174" t="s">
        <v>304</v>
      </c>
      <c r="B186" s="175"/>
      <c r="C186" s="176">
        <v>26678</v>
      </c>
      <c r="D186" s="175"/>
      <c r="E186" s="176">
        <v>289302878</v>
      </c>
      <c r="F186" s="157"/>
      <c r="G186" s="176">
        <v>-328393182</v>
      </c>
      <c r="H186" s="175"/>
      <c r="I186" s="176">
        <f t="shared" si="4"/>
        <v>-39090304</v>
      </c>
      <c r="J186" s="176"/>
      <c r="K186" s="157">
        <v>183168</v>
      </c>
      <c r="L186" s="176"/>
      <c r="M186" s="176">
        <v>1855652765</v>
      </c>
      <c r="N186" s="175"/>
      <c r="O186" s="176">
        <v>-2282241783</v>
      </c>
      <c r="P186" s="176"/>
      <c r="Q186" s="176">
        <f t="shared" si="5"/>
        <v>-426589018</v>
      </c>
    </row>
    <row r="187" spans="1:17" ht="21">
      <c r="A187" s="174" t="s">
        <v>297</v>
      </c>
      <c r="B187" s="175"/>
      <c r="C187" s="176">
        <v>83546</v>
      </c>
      <c r="D187" s="175"/>
      <c r="E187" s="176">
        <v>294209147</v>
      </c>
      <c r="F187" s="157"/>
      <c r="G187" s="176">
        <v>-334752934</v>
      </c>
      <c r="H187" s="175"/>
      <c r="I187" s="176">
        <f t="shared" si="4"/>
        <v>-40543787</v>
      </c>
      <c r="J187" s="176"/>
      <c r="K187" s="157">
        <v>449493</v>
      </c>
      <c r="L187" s="176"/>
      <c r="M187" s="176">
        <v>1529716438</v>
      </c>
      <c r="N187" s="175"/>
      <c r="O187" s="176">
        <v>-1889534706</v>
      </c>
      <c r="P187" s="176"/>
      <c r="Q187" s="176">
        <f t="shared" si="5"/>
        <v>-359818268</v>
      </c>
    </row>
    <row r="188" spans="1:17" ht="21">
      <c r="A188" s="174" t="s">
        <v>261</v>
      </c>
      <c r="B188" s="175"/>
      <c r="C188" s="176">
        <v>7605</v>
      </c>
      <c r="D188" s="175"/>
      <c r="E188" s="176">
        <v>218808284</v>
      </c>
      <c r="F188" s="157"/>
      <c r="G188" s="176">
        <v>-224281888</v>
      </c>
      <c r="H188" s="175"/>
      <c r="I188" s="176">
        <f t="shared" si="4"/>
        <v>-5473604</v>
      </c>
      <c r="J188" s="176"/>
      <c r="K188" s="157">
        <v>60005</v>
      </c>
      <c r="L188" s="176"/>
      <c r="M188" s="176">
        <v>1734871870</v>
      </c>
      <c r="N188" s="175"/>
      <c r="O188" s="176">
        <v>-1751071930</v>
      </c>
      <c r="P188" s="176"/>
      <c r="Q188" s="176">
        <f t="shared" si="5"/>
        <v>-16200060</v>
      </c>
    </row>
    <row r="189" spans="1:17" ht="21">
      <c r="A189" s="174" t="s">
        <v>308</v>
      </c>
      <c r="B189" s="175"/>
      <c r="C189" s="176">
        <v>0</v>
      </c>
      <c r="D189" s="175"/>
      <c r="E189" s="176">
        <v>0</v>
      </c>
      <c r="F189" s="157"/>
      <c r="G189" s="176">
        <v>0</v>
      </c>
      <c r="H189" s="175"/>
      <c r="I189" s="176">
        <f t="shared" si="4"/>
        <v>0</v>
      </c>
      <c r="J189" s="176"/>
      <c r="K189" s="157">
        <v>2000000</v>
      </c>
      <c r="L189" s="176"/>
      <c r="M189" s="176">
        <v>25210543824</v>
      </c>
      <c r="N189" s="175"/>
      <c r="O189" s="176">
        <v>-21019068000</v>
      </c>
      <c r="P189" s="176"/>
      <c r="Q189" s="176">
        <f t="shared" si="5"/>
        <v>4191475824</v>
      </c>
    </row>
    <row r="190" spans="1:17" ht="21">
      <c r="A190" s="174" t="s">
        <v>120</v>
      </c>
      <c r="B190" s="175"/>
      <c r="C190" s="176">
        <v>17811</v>
      </c>
      <c r="D190" s="175"/>
      <c r="E190" s="176">
        <v>153749608</v>
      </c>
      <c r="F190" s="157"/>
      <c r="G190" s="176">
        <v>-133504065</v>
      </c>
      <c r="H190" s="175"/>
      <c r="I190" s="176">
        <f t="shared" si="4"/>
        <v>20245543</v>
      </c>
      <c r="J190" s="176"/>
      <c r="K190" s="157">
        <v>1144754</v>
      </c>
      <c r="L190" s="176"/>
      <c r="M190" s="176">
        <v>8894809554</v>
      </c>
      <c r="N190" s="175"/>
      <c r="O190" s="176">
        <v>-8592929259</v>
      </c>
      <c r="P190" s="176"/>
      <c r="Q190" s="176">
        <f t="shared" si="5"/>
        <v>301880295</v>
      </c>
    </row>
    <row r="191" spans="1:17" ht="21">
      <c r="A191" s="174" t="s">
        <v>307</v>
      </c>
      <c r="B191" s="175"/>
      <c r="C191" s="176">
        <v>64983</v>
      </c>
      <c r="D191" s="175"/>
      <c r="E191" s="176">
        <v>654256667</v>
      </c>
      <c r="F191" s="157"/>
      <c r="G191" s="176">
        <v>-721322010</v>
      </c>
      <c r="H191" s="175"/>
      <c r="I191" s="176">
        <f t="shared" si="4"/>
        <v>-67065343</v>
      </c>
      <c r="J191" s="176"/>
      <c r="K191" s="157">
        <v>490402</v>
      </c>
      <c r="L191" s="176"/>
      <c r="M191" s="176">
        <v>4745730425</v>
      </c>
      <c r="N191" s="175"/>
      <c r="O191" s="176">
        <v>-5775330878</v>
      </c>
      <c r="P191" s="176"/>
      <c r="Q191" s="176">
        <f t="shared" si="5"/>
        <v>-1029600453</v>
      </c>
    </row>
    <row r="192" spans="1:17" ht="21">
      <c r="A192" s="174" t="s">
        <v>298</v>
      </c>
      <c r="B192" s="175"/>
      <c r="C192" s="176">
        <v>10344</v>
      </c>
      <c r="D192" s="175"/>
      <c r="E192" s="176">
        <v>292361421</v>
      </c>
      <c r="F192" s="157"/>
      <c r="G192" s="176">
        <v>-203019491</v>
      </c>
      <c r="H192" s="175"/>
      <c r="I192" s="176">
        <f t="shared" si="4"/>
        <v>89341930</v>
      </c>
      <c r="J192" s="176"/>
      <c r="K192" s="157">
        <v>810489</v>
      </c>
      <c r="L192" s="176"/>
      <c r="M192" s="176">
        <v>21545800769</v>
      </c>
      <c r="N192" s="175"/>
      <c r="O192" s="176">
        <v>-15894792801</v>
      </c>
      <c r="P192" s="176"/>
      <c r="Q192" s="176">
        <f t="shared" si="5"/>
        <v>5651007968</v>
      </c>
    </row>
    <row r="193" spans="1:17" ht="21">
      <c r="A193" s="174" t="s">
        <v>125</v>
      </c>
      <c r="B193" s="175"/>
      <c r="C193" s="176">
        <v>6456</v>
      </c>
      <c r="D193" s="175"/>
      <c r="E193" s="176">
        <v>34351335</v>
      </c>
      <c r="F193" s="157"/>
      <c r="G193" s="176">
        <v>-38766114</v>
      </c>
      <c r="H193" s="175"/>
      <c r="I193" s="176">
        <f t="shared" si="4"/>
        <v>-4414779</v>
      </c>
      <c r="J193" s="176"/>
      <c r="K193" s="157">
        <v>52939</v>
      </c>
      <c r="L193" s="176"/>
      <c r="M193" s="176">
        <v>301232053</v>
      </c>
      <c r="N193" s="175"/>
      <c r="O193" s="176">
        <v>-318141203</v>
      </c>
      <c r="P193" s="176"/>
      <c r="Q193" s="176">
        <f t="shared" si="5"/>
        <v>-16909150</v>
      </c>
    </row>
    <row r="194" spans="1:17" ht="21">
      <c r="A194" s="174" t="s">
        <v>292</v>
      </c>
      <c r="B194" s="175"/>
      <c r="C194" s="176">
        <v>0</v>
      </c>
      <c r="D194" s="175"/>
      <c r="E194" s="176">
        <v>0</v>
      </c>
      <c r="F194" s="157"/>
      <c r="G194" s="176">
        <v>0</v>
      </c>
      <c r="H194" s="175"/>
      <c r="I194" s="176">
        <f t="shared" si="4"/>
        <v>0</v>
      </c>
      <c r="J194" s="176"/>
      <c r="K194" s="157">
        <v>7443169</v>
      </c>
      <c r="L194" s="176"/>
      <c r="M194" s="176">
        <v>24396013548</v>
      </c>
      <c r="N194" s="175"/>
      <c r="O194" s="176">
        <v>-32688019871</v>
      </c>
      <c r="P194" s="176"/>
      <c r="Q194" s="176">
        <f t="shared" si="5"/>
        <v>-8292006323</v>
      </c>
    </row>
    <row r="195" spans="1:17" ht="21">
      <c r="A195" s="174" t="s">
        <v>303</v>
      </c>
      <c r="B195" s="175"/>
      <c r="C195" s="176">
        <v>59487</v>
      </c>
      <c r="D195" s="175"/>
      <c r="E195" s="176">
        <v>288334901</v>
      </c>
      <c r="F195" s="157"/>
      <c r="G195" s="176">
        <v>-306824569</v>
      </c>
      <c r="H195" s="175"/>
      <c r="I195" s="176">
        <f t="shared" si="4"/>
        <v>-18489668</v>
      </c>
      <c r="J195" s="176"/>
      <c r="K195" s="157">
        <v>266992</v>
      </c>
      <c r="L195" s="176"/>
      <c r="M195" s="176">
        <v>1210343251</v>
      </c>
      <c r="N195" s="175"/>
      <c r="O195" s="176">
        <v>-1392231704</v>
      </c>
      <c r="P195" s="176"/>
      <c r="Q195" s="176">
        <f t="shared" si="5"/>
        <v>-181888453</v>
      </c>
    </row>
    <row r="196" spans="1:17" ht="21">
      <c r="A196" s="174" t="s">
        <v>300</v>
      </c>
      <c r="B196" s="175"/>
      <c r="C196" s="176">
        <v>0</v>
      </c>
      <c r="D196" s="175"/>
      <c r="E196" s="176">
        <v>0</v>
      </c>
      <c r="F196" s="157"/>
      <c r="G196" s="176">
        <v>0</v>
      </c>
      <c r="H196" s="175"/>
      <c r="I196" s="176">
        <f t="shared" si="4"/>
        <v>0</v>
      </c>
      <c r="J196" s="176"/>
      <c r="K196" s="157">
        <v>1000000</v>
      </c>
      <c r="L196" s="176"/>
      <c r="M196" s="176">
        <v>52013600404</v>
      </c>
      <c r="N196" s="175"/>
      <c r="O196" s="176">
        <v>-45841586394</v>
      </c>
      <c r="P196" s="176"/>
      <c r="Q196" s="176">
        <f t="shared" si="5"/>
        <v>6172014010</v>
      </c>
    </row>
    <row r="197" spans="1:17" ht="21">
      <c r="A197" s="174" t="s">
        <v>336</v>
      </c>
      <c r="B197" s="175"/>
      <c r="C197" s="176">
        <v>0</v>
      </c>
      <c r="D197" s="175"/>
      <c r="E197" s="176">
        <v>0</v>
      </c>
      <c r="F197" s="157"/>
      <c r="G197" s="176">
        <v>0</v>
      </c>
      <c r="H197" s="175"/>
      <c r="I197" s="176">
        <f t="shared" si="4"/>
        <v>0</v>
      </c>
      <c r="J197" s="176"/>
      <c r="K197" s="157">
        <v>411331</v>
      </c>
      <c r="L197" s="176"/>
      <c r="M197" s="176">
        <v>60638325292</v>
      </c>
      <c r="N197" s="175"/>
      <c r="O197" s="176">
        <v>-47552464661</v>
      </c>
      <c r="P197" s="176"/>
      <c r="Q197" s="176">
        <f t="shared" si="5"/>
        <v>13085860631</v>
      </c>
    </row>
    <row r="198" spans="1:17" ht="22.95" customHeight="1">
      <c r="A198" s="174" t="s">
        <v>338</v>
      </c>
      <c r="B198" s="175"/>
      <c r="C198" s="176">
        <v>93441</v>
      </c>
      <c r="D198" s="175"/>
      <c r="E198" s="176">
        <v>193229354</v>
      </c>
      <c r="F198" s="157"/>
      <c r="G198" s="176">
        <v>-234371800</v>
      </c>
      <c r="H198" s="175"/>
      <c r="I198" s="176">
        <f t="shared" si="4"/>
        <v>-41142446</v>
      </c>
      <c r="J198" s="176"/>
      <c r="K198" s="157">
        <v>542660</v>
      </c>
      <c r="L198" s="176"/>
      <c r="M198" s="176">
        <v>1137418463</v>
      </c>
      <c r="N198" s="175"/>
      <c r="O198" s="176">
        <v>-1373871818</v>
      </c>
      <c r="P198" s="176"/>
      <c r="Q198" s="176">
        <f t="shared" si="5"/>
        <v>-236453355</v>
      </c>
    </row>
    <row r="199" spans="1:17" ht="21">
      <c r="A199" s="174" t="s">
        <v>337</v>
      </c>
      <c r="B199" s="175"/>
      <c r="C199" s="176">
        <v>6641</v>
      </c>
      <c r="D199" s="175"/>
      <c r="E199" s="176">
        <v>60718587</v>
      </c>
      <c r="F199" s="157"/>
      <c r="G199" s="176">
        <v>-61740783</v>
      </c>
      <c r="H199" s="175"/>
      <c r="I199" s="176">
        <f t="shared" si="4"/>
        <v>-1022196</v>
      </c>
      <c r="J199" s="176"/>
      <c r="K199" s="157">
        <v>125759</v>
      </c>
      <c r="L199" s="176"/>
      <c r="M199" s="176">
        <v>1065320967</v>
      </c>
      <c r="N199" s="175"/>
      <c r="O199" s="176">
        <v>-1161941326</v>
      </c>
      <c r="P199" s="176"/>
      <c r="Q199" s="176">
        <f t="shared" si="5"/>
        <v>-96620359</v>
      </c>
    </row>
    <row r="200" spans="1:17" ht="21">
      <c r="A200" s="174" t="s">
        <v>291</v>
      </c>
      <c r="B200" s="175"/>
      <c r="C200" s="176">
        <v>13290</v>
      </c>
      <c r="D200" s="175"/>
      <c r="E200" s="176">
        <v>195382300</v>
      </c>
      <c r="F200" s="157"/>
      <c r="G200" s="176">
        <v>-177137191</v>
      </c>
      <c r="H200" s="175"/>
      <c r="I200" s="176">
        <f t="shared" si="4"/>
        <v>18245109</v>
      </c>
      <c r="J200" s="176"/>
      <c r="K200" s="157">
        <v>46387</v>
      </c>
      <c r="L200" s="176"/>
      <c r="M200" s="176">
        <v>631447913</v>
      </c>
      <c r="N200" s="175"/>
      <c r="O200" s="176">
        <v>-598373159</v>
      </c>
      <c r="P200" s="176"/>
      <c r="Q200" s="176">
        <f t="shared" si="5"/>
        <v>33074754</v>
      </c>
    </row>
    <row r="201" spans="1:17" ht="21">
      <c r="A201" s="174" t="s">
        <v>88</v>
      </c>
      <c r="B201" s="175"/>
      <c r="C201" s="176">
        <v>26860</v>
      </c>
      <c r="D201" s="175"/>
      <c r="E201" s="176">
        <v>221495227</v>
      </c>
      <c r="F201" s="157"/>
      <c r="G201" s="176">
        <v>-181833421</v>
      </c>
      <c r="H201" s="175"/>
      <c r="I201" s="176">
        <f t="shared" ref="I201:I240" si="6">G201+E201</f>
        <v>39661806</v>
      </c>
      <c r="J201" s="176"/>
      <c r="K201" s="157">
        <v>218301</v>
      </c>
      <c r="L201" s="176"/>
      <c r="M201" s="176">
        <v>1730620862</v>
      </c>
      <c r="N201" s="175"/>
      <c r="O201" s="176">
        <v>-1470322952</v>
      </c>
      <c r="P201" s="176"/>
      <c r="Q201" s="176">
        <f t="shared" ref="Q201:Q239" si="7">M201+O201</f>
        <v>260297910</v>
      </c>
    </row>
    <row r="202" spans="1:17" ht="21">
      <c r="A202" s="174" t="s">
        <v>332</v>
      </c>
      <c r="B202" s="175"/>
      <c r="C202" s="176">
        <v>34493</v>
      </c>
      <c r="D202" s="175"/>
      <c r="E202" s="176">
        <v>394319832</v>
      </c>
      <c r="F202" s="157"/>
      <c r="G202" s="176">
        <v>-337250490</v>
      </c>
      <c r="H202" s="175"/>
      <c r="I202" s="176">
        <f t="shared" si="6"/>
        <v>57069342</v>
      </c>
      <c r="J202" s="176"/>
      <c r="K202" s="157">
        <v>137941</v>
      </c>
      <c r="L202" s="176"/>
      <c r="M202" s="176">
        <v>1448207579</v>
      </c>
      <c r="N202" s="175"/>
      <c r="O202" s="176">
        <v>-1352937105</v>
      </c>
      <c r="P202" s="176"/>
      <c r="Q202" s="176">
        <f t="shared" si="7"/>
        <v>95270474</v>
      </c>
    </row>
    <row r="203" spans="1:17" ht="21">
      <c r="A203" s="174" t="s">
        <v>333</v>
      </c>
      <c r="B203" s="175"/>
      <c r="C203" s="176">
        <v>171195</v>
      </c>
      <c r="D203" s="175"/>
      <c r="E203" s="176">
        <v>546883043</v>
      </c>
      <c r="F203" s="157"/>
      <c r="G203" s="176">
        <v>-586857907</v>
      </c>
      <c r="H203" s="175"/>
      <c r="I203" s="176">
        <f t="shared" si="6"/>
        <v>-39974864</v>
      </c>
      <c r="J203" s="176"/>
      <c r="K203" s="157">
        <v>275263</v>
      </c>
      <c r="L203" s="176"/>
      <c r="M203" s="176">
        <v>975202079</v>
      </c>
      <c r="N203" s="175"/>
      <c r="O203" s="176">
        <v>-1069210396</v>
      </c>
      <c r="P203" s="176"/>
      <c r="Q203" s="176">
        <f t="shared" si="7"/>
        <v>-94008317</v>
      </c>
    </row>
    <row r="204" spans="1:17" ht="21">
      <c r="A204" s="174" t="s">
        <v>334</v>
      </c>
      <c r="B204" s="175"/>
      <c r="C204" s="176">
        <v>132126</v>
      </c>
      <c r="D204" s="175"/>
      <c r="E204" s="176">
        <v>365788738</v>
      </c>
      <c r="F204" s="157"/>
      <c r="G204" s="176">
        <v>-383030147</v>
      </c>
      <c r="H204" s="175"/>
      <c r="I204" s="176">
        <f t="shared" si="6"/>
        <v>-17241409</v>
      </c>
      <c r="J204" s="176"/>
      <c r="K204" s="157">
        <v>444658</v>
      </c>
      <c r="L204" s="176"/>
      <c r="M204" s="176">
        <v>1107807420</v>
      </c>
      <c r="N204" s="175"/>
      <c r="O204" s="176">
        <v>-1295120690</v>
      </c>
      <c r="P204" s="176"/>
      <c r="Q204" s="176">
        <f t="shared" si="7"/>
        <v>-187313270</v>
      </c>
    </row>
    <row r="205" spans="1:17" ht="21">
      <c r="A205" s="174" t="s">
        <v>295</v>
      </c>
      <c r="B205" s="175"/>
      <c r="C205" s="176">
        <v>13512</v>
      </c>
      <c r="D205" s="175"/>
      <c r="E205" s="176">
        <v>400776987</v>
      </c>
      <c r="F205" s="157"/>
      <c r="G205" s="176">
        <v>-441034800</v>
      </c>
      <c r="H205" s="175"/>
      <c r="I205" s="176">
        <f t="shared" si="6"/>
        <v>-40257813</v>
      </c>
      <c r="J205" s="176"/>
      <c r="K205" s="157">
        <v>48858</v>
      </c>
      <c r="L205" s="176"/>
      <c r="M205" s="176">
        <v>1442928111</v>
      </c>
      <c r="N205" s="175"/>
      <c r="O205" s="176">
        <v>-1635729761</v>
      </c>
      <c r="P205" s="176"/>
      <c r="Q205" s="176">
        <f t="shared" si="7"/>
        <v>-192801650</v>
      </c>
    </row>
    <row r="206" spans="1:17" ht="21">
      <c r="A206" s="174" t="s">
        <v>343</v>
      </c>
      <c r="B206" s="175"/>
      <c r="C206" s="176">
        <v>56345</v>
      </c>
      <c r="D206" s="175"/>
      <c r="E206" s="176">
        <v>231627676</v>
      </c>
      <c r="F206" s="157"/>
      <c r="G206" s="176">
        <v>-223675075</v>
      </c>
      <c r="H206" s="175"/>
      <c r="I206" s="176">
        <f t="shared" si="6"/>
        <v>7952601</v>
      </c>
      <c r="J206" s="176"/>
      <c r="K206" s="157">
        <v>1683432</v>
      </c>
      <c r="L206" s="176"/>
      <c r="M206" s="176">
        <v>6890455465</v>
      </c>
      <c r="N206" s="175"/>
      <c r="O206" s="176">
        <v>-6683731239</v>
      </c>
      <c r="P206" s="176"/>
      <c r="Q206" s="176">
        <f t="shared" si="7"/>
        <v>206724226</v>
      </c>
    </row>
    <row r="207" spans="1:17" ht="21">
      <c r="A207" s="174" t="s">
        <v>339</v>
      </c>
      <c r="B207" s="175"/>
      <c r="C207" s="176">
        <v>604038</v>
      </c>
      <c r="D207" s="175"/>
      <c r="E207" s="176">
        <v>13495941684</v>
      </c>
      <c r="F207" s="157"/>
      <c r="G207" s="176">
        <v>-9347280120</v>
      </c>
      <c r="H207" s="175"/>
      <c r="I207" s="176">
        <f t="shared" si="6"/>
        <v>4148661564</v>
      </c>
      <c r="J207" s="176"/>
      <c r="K207" s="157">
        <v>646652</v>
      </c>
      <c r="L207" s="176"/>
      <c r="M207" s="176">
        <v>14111699664</v>
      </c>
      <c r="N207" s="175"/>
      <c r="O207" s="176">
        <v>-10002787748</v>
      </c>
      <c r="P207" s="176"/>
      <c r="Q207" s="176">
        <f t="shared" si="7"/>
        <v>4108911916</v>
      </c>
    </row>
    <row r="208" spans="1:17" ht="21">
      <c r="A208" s="174" t="s">
        <v>335</v>
      </c>
      <c r="B208" s="175"/>
      <c r="C208" s="176">
        <v>1179354</v>
      </c>
      <c r="D208" s="175"/>
      <c r="E208" s="176">
        <v>20598166678</v>
      </c>
      <c r="F208" s="157"/>
      <c r="G208" s="176">
        <v>-18170777285</v>
      </c>
      <c r="H208" s="175"/>
      <c r="I208" s="176">
        <f t="shared" si="6"/>
        <v>2427389393</v>
      </c>
      <c r="J208" s="176"/>
      <c r="K208" s="157">
        <v>1395089</v>
      </c>
      <c r="L208" s="176"/>
      <c r="M208" s="176">
        <v>23887590032</v>
      </c>
      <c r="N208" s="175"/>
      <c r="O208" s="176">
        <v>-21432569132</v>
      </c>
      <c r="P208" s="176"/>
      <c r="Q208" s="176">
        <f t="shared" si="7"/>
        <v>2455020900</v>
      </c>
    </row>
    <row r="209" spans="1:17" ht="21">
      <c r="A209" s="174" t="s">
        <v>340</v>
      </c>
      <c r="B209" s="175"/>
      <c r="C209" s="176">
        <v>51194</v>
      </c>
      <c r="D209" s="175"/>
      <c r="E209" s="176">
        <v>413730707</v>
      </c>
      <c r="F209" s="157"/>
      <c r="G209" s="176">
        <v>-431554732</v>
      </c>
      <c r="H209" s="175"/>
      <c r="I209" s="176">
        <f t="shared" si="6"/>
        <v>-17824025</v>
      </c>
      <c r="J209" s="176"/>
      <c r="K209" s="157">
        <v>205134</v>
      </c>
      <c r="L209" s="176"/>
      <c r="M209" s="176">
        <v>1640192977</v>
      </c>
      <c r="N209" s="175"/>
      <c r="O209" s="176">
        <v>-1743418559</v>
      </c>
      <c r="P209" s="176"/>
      <c r="Q209" s="176">
        <f t="shared" si="7"/>
        <v>-103225582</v>
      </c>
    </row>
    <row r="210" spans="1:17" ht="21">
      <c r="A210" s="174" t="s">
        <v>342</v>
      </c>
      <c r="B210" s="175"/>
      <c r="C210" s="176">
        <v>0</v>
      </c>
      <c r="D210" s="175"/>
      <c r="E210" s="176">
        <v>0</v>
      </c>
      <c r="F210" s="157"/>
      <c r="G210" s="176">
        <v>0</v>
      </c>
      <c r="H210" s="175"/>
      <c r="I210" s="176">
        <f t="shared" si="6"/>
        <v>0</v>
      </c>
      <c r="J210" s="176"/>
      <c r="K210" s="157">
        <v>11300000</v>
      </c>
      <c r="L210" s="176"/>
      <c r="M210" s="176">
        <v>68879719632</v>
      </c>
      <c r="N210" s="175"/>
      <c r="O210" s="176">
        <v>-79063724736</v>
      </c>
      <c r="P210" s="176"/>
      <c r="Q210" s="176">
        <f t="shared" si="7"/>
        <v>-10184005104</v>
      </c>
    </row>
    <row r="211" spans="1:17" ht="21">
      <c r="A211" s="174" t="s">
        <v>131</v>
      </c>
      <c r="B211" s="175"/>
      <c r="C211" s="176">
        <v>0</v>
      </c>
      <c r="D211" s="175"/>
      <c r="E211" s="176">
        <v>0</v>
      </c>
      <c r="F211" s="157"/>
      <c r="G211" s="176">
        <v>0</v>
      </c>
      <c r="H211" s="175"/>
      <c r="I211" s="176">
        <f t="shared" si="6"/>
        <v>0</v>
      </c>
      <c r="J211" s="176"/>
      <c r="K211" s="157">
        <v>2075239</v>
      </c>
      <c r="L211" s="176"/>
      <c r="M211" s="176">
        <v>3261435449</v>
      </c>
      <c r="N211" s="175"/>
      <c r="O211" s="176">
        <v>-3999946288</v>
      </c>
      <c r="P211" s="176"/>
      <c r="Q211" s="176">
        <f t="shared" si="7"/>
        <v>-738510839</v>
      </c>
    </row>
    <row r="212" spans="1:17" ht="21">
      <c r="A212" s="174" t="s">
        <v>352</v>
      </c>
      <c r="B212" s="175"/>
      <c r="C212" s="176">
        <v>4542</v>
      </c>
      <c r="D212" s="175"/>
      <c r="E212" s="176">
        <v>218902917</v>
      </c>
      <c r="F212" s="157"/>
      <c r="G212" s="176">
        <v>-200048462</v>
      </c>
      <c r="H212" s="175"/>
      <c r="I212" s="176">
        <f t="shared" si="6"/>
        <v>18854455</v>
      </c>
      <c r="J212" s="176"/>
      <c r="K212" s="157">
        <v>25258</v>
      </c>
      <c r="L212" s="176"/>
      <c r="M212" s="176">
        <v>1084436876</v>
      </c>
      <c r="N212" s="175"/>
      <c r="O212" s="176">
        <v>-1107971813</v>
      </c>
      <c r="P212" s="176"/>
      <c r="Q212" s="176">
        <f t="shared" si="7"/>
        <v>-23534937</v>
      </c>
    </row>
    <row r="213" spans="1:17" ht="21">
      <c r="A213" s="174" t="s">
        <v>355</v>
      </c>
      <c r="B213" s="175"/>
      <c r="C213" s="176">
        <v>7012</v>
      </c>
      <c r="D213" s="175"/>
      <c r="E213" s="176">
        <v>290934172</v>
      </c>
      <c r="F213" s="157"/>
      <c r="G213" s="176">
        <v>-263849336</v>
      </c>
      <c r="H213" s="175"/>
      <c r="I213" s="176">
        <f t="shared" si="6"/>
        <v>27084836</v>
      </c>
      <c r="J213" s="176"/>
      <c r="K213" s="157">
        <v>27614</v>
      </c>
      <c r="L213" s="176"/>
      <c r="M213" s="176">
        <v>1034322283</v>
      </c>
      <c r="N213" s="175"/>
      <c r="O213" s="176">
        <v>-1039991223</v>
      </c>
      <c r="P213" s="176"/>
      <c r="Q213" s="176">
        <f t="shared" si="7"/>
        <v>-5668940</v>
      </c>
    </row>
    <row r="214" spans="1:17" ht="21">
      <c r="A214" s="174" t="s">
        <v>253</v>
      </c>
      <c r="B214" s="175"/>
      <c r="C214" s="176">
        <v>924195</v>
      </c>
      <c r="D214" s="175"/>
      <c r="E214" s="176">
        <v>15218351905</v>
      </c>
      <c r="F214" s="157"/>
      <c r="G214" s="176">
        <v>-13321816072</v>
      </c>
      <c r="H214" s="175"/>
      <c r="I214" s="176">
        <f t="shared" si="6"/>
        <v>1896535833</v>
      </c>
      <c r="J214" s="176"/>
      <c r="K214" s="157">
        <v>3027550</v>
      </c>
      <c r="L214" s="176"/>
      <c r="M214" s="176">
        <v>41144423548</v>
      </c>
      <c r="N214" s="175"/>
      <c r="O214" s="176">
        <v>-43640643210</v>
      </c>
      <c r="P214" s="176"/>
      <c r="Q214" s="176">
        <f t="shared" si="7"/>
        <v>-2496219662</v>
      </c>
    </row>
    <row r="215" spans="1:17" ht="21">
      <c r="A215" s="174" t="s">
        <v>348</v>
      </c>
      <c r="B215" s="175"/>
      <c r="C215" s="176">
        <v>50526</v>
      </c>
      <c r="D215" s="175"/>
      <c r="E215" s="176">
        <v>458911919</v>
      </c>
      <c r="F215" s="157"/>
      <c r="G215" s="176">
        <v>-491528173</v>
      </c>
      <c r="H215" s="175"/>
      <c r="I215" s="176">
        <f t="shared" si="6"/>
        <v>-32616254</v>
      </c>
      <c r="J215" s="176"/>
      <c r="K215" s="157">
        <v>198937</v>
      </c>
      <c r="L215" s="176"/>
      <c r="M215" s="176">
        <v>1843881719</v>
      </c>
      <c r="N215" s="175"/>
      <c r="O215" s="176">
        <v>-1936705586</v>
      </c>
      <c r="P215" s="176"/>
      <c r="Q215" s="176">
        <f t="shared" si="7"/>
        <v>-92823867</v>
      </c>
    </row>
    <row r="216" spans="1:17" ht="21">
      <c r="A216" s="174" t="s">
        <v>357</v>
      </c>
      <c r="B216" s="175"/>
      <c r="C216" s="176">
        <v>14387</v>
      </c>
      <c r="D216" s="175"/>
      <c r="E216" s="176">
        <v>221526765</v>
      </c>
      <c r="F216" s="157"/>
      <c r="G216" s="176">
        <v>-245497591</v>
      </c>
      <c r="H216" s="175"/>
      <c r="I216" s="176">
        <f t="shared" si="6"/>
        <v>-23970826</v>
      </c>
      <c r="J216" s="176"/>
      <c r="K216" s="157">
        <v>64824</v>
      </c>
      <c r="L216" s="176"/>
      <c r="M216" s="176">
        <v>909193774</v>
      </c>
      <c r="N216" s="175"/>
      <c r="O216" s="176">
        <v>-1161003811</v>
      </c>
      <c r="P216" s="176"/>
      <c r="Q216" s="176">
        <f t="shared" si="7"/>
        <v>-251810037</v>
      </c>
    </row>
    <row r="217" spans="1:17" ht="21">
      <c r="A217" s="174" t="s">
        <v>350</v>
      </c>
      <c r="B217" s="175"/>
      <c r="C217" s="176">
        <v>31932</v>
      </c>
      <c r="D217" s="175"/>
      <c r="E217" s="176">
        <v>679890056</v>
      </c>
      <c r="F217" s="157"/>
      <c r="G217" s="176">
        <v>-698002898</v>
      </c>
      <c r="H217" s="175"/>
      <c r="I217" s="176">
        <f t="shared" si="6"/>
        <v>-18112842</v>
      </c>
      <c r="J217" s="176"/>
      <c r="K217" s="157">
        <v>58583</v>
      </c>
      <c r="L217" s="176"/>
      <c r="M217" s="176">
        <v>1252016191</v>
      </c>
      <c r="N217" s="175"/>
      <c r="O217" s="176">
        <v>-1277926272</v>
      </c>
      <c r="P217" s="176"/>
      <c r="Q217" s="176">
        <f t="shared" si="7"/>
        <v>-25910081</v>
      </c>
    </row>
    <row r="218" spans="1:17" ht="21">
      <c r="A218" s="174" t="s">
        <v>121</v>
      </c>
      <c r="B218" s="175"/>
      <c r="C218" s="176">
        <v>19386</v>
      </c>
      <c r="D218" s="175"/>
      <c r="E218" s="176">
        <v>450060081</v>
      </c>
      <c r="F218" s="157"/>
      <c r="G218" s="176">
        <v>-476600207</v>
      </c>
      <c r="H218" s="175"/>
      <c r="I218" s="176">
        <f t="shared" si="6"/>
        <v>-26540126</v>
      </c>
      <c r="J218" s="176"/>
      <c r="K218" s="157">
        <v>78644</v>
      </c>
      <c r="L218" s="176"/>
      <c r="M218" s="176">
        <v>1748496929</v>
      </c>
      <c r="N218" s="175"/>
      <c r="O218" s="176">
        <v>-1941650490</v>
      </c>
      <c r="P218" s="176"/>
      <c r="Q218" s="176">
        <f t="shared" si="7"/>
        <v>-193153561</v>
      </c>
    </row>
    <row r="219" spans="1:17" ht="21">
      <c r="A219" s="174" t="s">
        <v>366</v>
      </c>
      <c r="B219" s="175"/>
      <c r="C219" s="176">
        <v>69361</v>
      </c>
      <c r="D219" s="175"/>
      <c r="E219" s="176">
        <v>547471874</v>
      </c>
      <c r="F219" s="157"/>
      <c r="G219" s="176">
        <v>-472442705</v>
      </c>
      <c r="H219" s="175"/>
      <c r="I219" s="176">
        <f t="shared" si="6"/>
        <v>75029169</v>
      </c>
      <c r="J219" s="176"/>
      <c r="K219" s="157">
        <v>3012659</v>
      </c>
      <c r="L219" s="176"/>
      <c r="M219" s="176">
        <v>22971903606</v>
      </c>
      <c r="N219" s="175"/>
      <c r="O219" s="176">
        <v>-20513659425</v>
      </c>
      <c r="P219" s="176"/>
      <c r="Q219" s="176">
        <f t="shared" si="7"/>
        <v>2458244181</v>
      </c>
    </row>
    <row r="220" spans="1:17" ht="21">
      <c r="A220" s="174" t="s">
        <v>353</v>
      </c>
      <c r="B220" s="175"/>
      <c r="C220" s="176">
        <v>2252</v>
      </c>
      <c r="D220" s="175"/>
      <c r="E220" s="176">
        <v>324561507</v>
      </c>
      <c r="F220" s="157"/>
      <c r="G220" s="176">
        <v>-301190846</v>
      </c>
      <c r="H220" s="175"/>
      <c r="I220" s="176">
        <f t="shared" si="6"/>
        <v>23370661</v>
      </c>
      <c r="J220" s="176"/>
      <c r="K220" s="157">
        <v>13011</v>
      </c>
      <c r="L220" s="176"/>
      <c r="M220" s="176">
        <v>1833290762</v>
      </c>
      <c r="N220" s="175"/>
      <c r="O220" s="176">
        <v>-1734501344</v>
      </c>
      <c r="P220" s="176"/>
      <c r="Q220" s="176">
        <f t="shared" si="7"/>
        <v>98789418</v>
      </c>
    </row>
    <row r="221" spans="1:17" ht="21">
      <c r="A221" s="174" t="s">
        <v>347</v>
      </c>
      <c r="B221" s="175"/>
      <c r="C221" s="176">
        <v>115223</v>
      </c>
      <c r="D221" s="175"/>
      <c r="E221" s="176">
        <v>450962621</v>
      </c>
      <c r="F221" s="157"/>
      <c r="G221" s="176">
        <v>-426933090</v>
      </c>
      <c r="H221" s="175"/>
      <c r="I221" s="176">
        <f t="shared" si="6"/>
        <v>24029531</v>
      </c>
      <c r="J221" s="176"/>
      <c r="K221" s="157">
        <v>424569</v>
      </c>
      <c r="L221" s="176"/>
      <c r="M221" s="176">
        <v>1582664619</v>
      </c>
      <c r="N221" s="175"/>
      <c r="O221" s="176">
        <v>-1569917222</v>
      </c>
      <c r="P221" s="176"/>
      <c r="Q221" s="176">
        <f t="shared" si="7"/>
        <v>12747397</v>
      </c>
    </row>
    <row r="222" spans="1:17" ht="21">
      <c r="A222" s="174" t="s">
        <v>356</v>
      </c>
      <c r="B222" s="175"/>
      <c r="C222" s="176">
        <v>25764</v>
      </c>
      <c r="D222" s="175"/>
      <c r="E222" s="176">
        <v>472109496</v>
      </c>
      <c r="F222" s="157"/>
      <c r="G222" s="176">
        <v>-420443598</v>
      </c>
      <c r="H222" s="175"/>
      <c r="I222" s="176">
        <f t="shared" si="6"/>
        <v>51665898</v>
      </c>
      <c r="J222" s="176"/>
      <c r="K222" s="157">
        <v>124376</v>
      </c>
      <c r="L222" s="176"/>
      <c r="M222" s="176">
        <v>2100893974</v>
      </c>
      <c r="N222" s="175"/>
      <c r="O222" s="176">
        <v>-2029696199</v>
      </c>
      <c r="P222" s="176"/>
      <c r="Q222" s="176">
        <f t="shared" si="7"/>
        <v>71197775</v>
      </c>
    </row>
    <row r="223" spans="1:17" ht="21">
      <c r="A223" s="174" t="s">
        <v>358</v>
      </c>
      <c r="B223" s="175"/>
      <c r="C223" s="176">
        <v>1476</v>
      </c>
      <c r="D223" s="175"/>
      <c r="E223" s="176">
        <v>54724013</v>
      </c>
      <c r="F223" s="157"/>
      <c r="G223" s="176">
        <v>-56888141</v>
      </c>
      <c r="H223" s="175"/>
      <c r="I223" s="176">
        <f t="shared" si="6"/>
        <v>-2164128</v>
      </c>
      <c r="J223" s="176"/>
      <c r="K223" s="157">
        <v>9054</v>
      </c>
      <c r="L223" s="176"/>
      <c r="M223" s="176">
        <v>321792203</v>
      </c>
      <c r="N223" s="175"/>
      <c r="O223" s="176">
        <v>-348960184</v>
      </c>
      <c r="P223" s="176"/>
      <c r="Q223" s="176">
        <f t="shared" si="7"/>
        <v>-27167981</v>
      </c>
    </row>
    <row r="224" spans="1:17" ht="21">
      <c r="A224" s="174" t="s">
        <v>371</v>
      </c>
      <c r="B224" s="175"/>
      <c r="C224" s="176">
        <v>89798</v>
      </c>
      <c r="D224" s="175"/>
      <c r="E224" s="176">
        <v>251793530</v>
      </c>
      <c r="F224" s="157"/>
      <c r="G224" s="176">
        <v>-213194620</v>
      </c>
      <c r="H224" s="175"/>
      <c r="I224" s="176">
        <f t="shared" si="6"/>
        <v>38598910</v>
      </c>
      <c r="J224" s="176"/>
      <c r="K224" s="157">
        <v>403343</v>
      </c>
      <c r="L224" s="176"/>
      <c r="M224" s="176">
        <v>1059371619</v>
      </c>
      <c r="N224" s="175"/>
      <c r="O224" s="176">
        <v>-950126344</v>
      </c>
      <c r="P224" s="176"/>
      <c r="Q224" s="176">
        <f t="shared" si="7"/>
        <v>109245275</v>
      </c>
    </row>
    <row r="225" spans="1:17" ht="21">
      <c r="A225" s="174" t="s">
        <v>351</v>
      </c>
      <c r="B225" s="175"/>
      <c r="C225" s="176">
        <v>4114775</v>
      </c>
      <c r="D225" s="175"/>
      <c r="E225" s="176">
        <v>10357008579</v>
      </c>
      <c r="F225" s="157"/>
      <c r="G225" s="176">
        <v>-7716956310</v>
      </c>
      <c r="H225" s="175"/>
      <c r="I225" s="176">
        <f t="shared" si="6"/>
        <v>2640052269</v>
      </c>
      <c r="J225" s="176"/>
      <c r="K225" s="157">
        <v>9718395</v>
      </c>
      <c r="L225" s="176"/>
      <c r="M225" s="176">
        <v>21128960123</v>
      </c>
      <c r="N225" s="175"/>
      <c r="O225" s="176">
        <v>-17746711148</v>
      </c>
      <c r="P225" s="176"/>
      <c r="Q225" s="176">
        <f t="shared" si="7"/>
        <v>3382248975</v>
      </c>
    </row>
    <row r="226" spans="1:17" ht="21">
      <c r="A226" s="174" t="s">
        <v>354</v>
      </c>
      <c r="B226" s="175"/>
      <c r="C226" s="176">
        <v>6527</v>
      </c>
      <c r="D226" s="175"/>
      <c r="E226" s="176">
        <v>302194599</v>
      </c>
      <c r="F226" s="157"/>
      <c r="G226" s="176">
        <v>-313222137</v>
      </c>
      <c r="H226" s="175"/>
      <c r="I226" s="176">
        <f t="shared" si="6"/>
        <v>-11027538</v>
      </c>
      <c r="J226" s="176"/>
      <c r="K226" s="157">
        <v>25704</v>
      </c>
      <c r="L226" s="176"/>
      <c r="M226" s="176">
        <v>1154520049</v>
      </c>
      <c r="N226" s="175"/>
      <c r="O226" s="176">
        <v>-1235896579</v>
      </c>
      <c r="P226" s="176"/>
      <c r="Q226" s="176">
        <f t="shared" si="7"/>
        <v>-81376530</v>
      </c>
    </row>
    <row r="227" spans="1:17" ht="21">
      <c r="A227" s="174" t="s">
        <v>175</v>
      </c>
      <c r="B227" s="175"/>
      <c r="C227" s="176">
        <v>8963433</v>
      </c>
      <c r="D227" s="175"/>
      <c r="E227" s="176">
        <v>10453720091</v>
      </c>
      <c r="F227" s="157"/>
      <c r="G227" s="176">
        <v>-12821012047</v>
      </c>
      <c r="H227" s="175"/>
      <c r="I227" s="176">
        <f t="shared" si="6"/>
        <v>-2367291956</v>
      </c>
      <c r="J227" s="176"/>
      <c r="K227" s="157">
        <v>10351864</v>
      </c>
      <c r="L227" s="176"/>
      <c r="M227" s="176">
        <v>12031131775</v>
      </c>
      <c r="N227" s="175"/>
      <c r="O227" s="176">
        <v>-14828112923</v>
      </c>
      <c r="P227" s="176"/>
      <c r="Q227" s="176">
        <f t="shared" si="7"/>
        <v>-2796981148</v>
      </c>
    </row>
    <row r="228" spans="1:17" ht="21">
      <c r="A228" s="174" t="s">
        <v>365</v>
      </c>
      <c r="B228" s="175"/>
      <c r="C228" s="176">
        <v>2269648</v>
      </c>
      <c r="D228" s="175"/>
      <c r="E228" s="176">
        <v>10362560442</v>
      </c>
      <c r="F228" s="157"/>
      <c r="G228" s="176">
        <v>-8691496881</v>
      </c>
      <c r="H228" s="175"/>
      <c r="I228" s="176">
        <f t="shared" si="6"/>
        <v>1671063561</v>
      </c>
      <c r="J228" s="176"/>
      <c r="K228" s="157">
        <v>2632115</v>
      </c>
      <c r="L228" s="176"/>
      <c r="M228" s="176">
        <v>11796532012</v>
      </c>
      <c r="N228" s="175"/>
      <c r="O228" s="176">
        <v>-10071308412</v>
      </c>
      <c r="P228" s="176"/>
      <c r="Q228" s="176">
        <f t="shared" si="7"/>
        <v>1725223600</v>
      </c>
    </row>
    <row r="229" spans="1:17" ht="21">
      <c r="A229" s="174" t="s">
        <v>374</v>
      </c>
      <c r="B229" s="175"/>
      <c r="C229" s="176">
        <v>23497</v>
      </c>
      <c r="D229" s="175"/>
      <c r="E229" s="176">
        <v>1123604322</v>
      </c>
      <c r="F229" s="157"/>
      <c r="G229" s="176">
        <v>-1051149367</v>
      </c>
      <c r="H229" s="175"/>
      <c r="I229" s="176">
        <f t="shared" si="6"/>
        <v>72454955</v>
      </c>
      <c r="J229" s="176"/>
      <c r="K229" s="157">
        <v>40895</v>
      </c>
      <c r="L229" s="176"/>
      <c r="M229" s="176">
        <v>1861341744</v>
      </c>
      <c r="N229" s="175"/>
      <c r="O229" s="176">
        <v>-1777719383</v>
      </c>
      <c r="P229" s="176"/>
      <c r="Q229" s="176">
        <f t="shared" si="7"/>
        <v>83622361</v>
      </c>
    </row>
    <row r="230" spans="1:17" ht="21">
      <c r="A230" s="174" t="s">
        <v>370</v>
      </c>
      <c r="B230" s="175"/>
      <c r="C230" s="176">
        <v>48618</v>
      </c>
      <c r="D230" s="175"/>
      <c r="E230" s="176">
        <v>411937759</v>
      </c>
      <c r="F230" s="157"/>
      <c r="G230" s="176">
        <v>-403779901</v>
      </c>
      <c r="H230" s="175"/>
      <c r="I230" s="176">
        <f t="shared" si="6"/>
        <v>8157858</v>
      </c>
      <c r="J230" s="176"/>
      <c r="K230" s="157">
        <v>139309</v>
      </c>
      <c r="L230" s="176"/>
      <c r="M230" s="176">
        <v>1144519476</v>
      </c>
      <c r="N230" s="175"/>
      <c r="O230" s="176">
        <v>-1144123251</v>
      </c>
      <c r="P230" s="176"/>
      <c r="Q230" s="176">
        <f t="shared" si="7"/>
        <v>396225</v>
      </c>
    </row>
    <row r="231" spans="1:17" ht="21">
      <c r="A231" s="174" t="s">
        <v>372</v>
      </c>
      <c r="B231" s="175"/>
      <c r="C231" s="176">
        <v>14949</v>
      </c>
      <c r="D231" s="175"/>
      <c r="E231" s="176">
        <v>224592489</v>
      </c>
      <c r="F231" s="157"/>
      <c r="G231" s="176">
        <v>-204693627</v>
      </c>
      <c r="H231" s="175"/>
      <c r="I231" s="176">
        <f t="shared" si="6"/>
        <v>19898862</v>
      </c>
      <c r="J231" s="176"/>
      <c r="K231" s="157">
        <v>23926</v>
      </c>
      <c r="L231" s="176"/>
      <c r="M231" s="176">
        <v>347620230</v>
      </c>
      <c r="N231" s="175"/>
      <c r="O231" s="176">
        <v>-326572018</v>
      </c>
      <c r="P231" s="176"/>
      <c r="Q231" s="176">
        <f t="shared" si="7"/>
        <v>21048212</v>
      </c>
    </row>
    <row r="232" spans="1:17" ht="21">
      <c r="A232" s="174" t="s">
        <v>373</v>
      </c>
      <c r="B232" s="175"/>
      <c r="C232" s="176">
        <v>48208</v>
      </c>
      <c r="D232" s="175"/>
      <c r="E232" s="176">
        <v>444400004</v>
      </c>
      <c r="F232" s="157"/>
      <c r="G232" s="176">
        <v>-420546678</v>
      </c>
      <c r="H232" s="175"/>
      <c r="I232" s="176">
        <f t="shared" si="6"/>
        <v>23853326</v>
      </c>
      <c r="J232" s="176"/>
      <c r="K232" s="157">
        <v>102663</v>
      </c>
      <c r="L232" s="176"/>
      <c r="M232" s="176">
        <v>911832097</v>
      </c>
      <c r="N232" s="175"/>
      <c r="O232" s="176">
        <v>-879483276</v>
      </c>
      <c r="P232" s="176"/>
      <c r="Q232" s="176">
        <f t="shared" si="7"/>
        <v>32348821</v>
      </c>
    </row>
    <row r="233" spans="1:17" ht="21">
      <c r="A233" s="174" t="s">
        <v>306</v>
      </c>
      <c r="B233" s="175"/>
      <c r="C233" s="176">
        <v>400000</v>
      </c>
      <c r="D233" s="175"/>
      <c r="E233" s="176">
        <v>2167029014</v>
      </c>
      <c r="F233" s="157"/>
      <c r="G233" s="176">
        <v>-2165739116</v>
      </c>
      <c r="H233" s="175"/>
      <c r="I233" s="176">
        <f t="shared" si="6"/>
        <v>1289898</v>
      </c>
      <c r="J233" s="176"/>
      <c r="K233" s="157">
        <v>2400000</v>
      </c>
      <c r="L233" s="176"/>
      <c r="M233" s="176">
        <v>15318311429</v>
      </c>
      <c r="N233" s="175"/>
      <c r="O233" s="176">
        <v>-12994434699</v>
      </c>
      <c r="P233" s="176"/>
      <c r="Q233" s="176">
        <f t="shared" si="7"/>
        <v>2323876730</v>
      </c>
    </row>
    <row r="234" spans="1:17" ht="21">
      <c r="A234" s="174" t="s">
        <v>429</v>
      </c>
      <c r="B234" s="175"/>
      <c r="C234" s="176">
        <v>192</v>
      </c>
      <c r="D234" s="175"/>
      <c r="E234" s="176">
        <v>15582290</v>
      </c>
      <c r="F234" s="157"/>
      <c r="G234" s="176">
        <v>-15746636</v>
      </c>
      <c r="H234" s="175"/>
      <c r="I234" s="176">
        <f t="shared" si="6"/>
        <v>-164346</v>
      </c>
      <c r="J234" s="176"/>
      <c r="K234" s="157">
        <v>192</v>
      </c>
      <c r="L234" s="176"/>
      <c r="M234" s="176">
        <v>15582290</v>
      </c>
      <c r="N234" s="175"/>
      <c r="O234" s="176">
        <v>-15746636</v>
      </c>
      <c r="P234" s="176"/>
      <c r="Q234" s="176">
        <f t="shared" si="7"/>
        <v>-164346</v>
      </c>
    </row>
    <row r="235" spans="1:17" ht="21">
      <c r="A235" s="174" t="s">
        <v>430</v>
      </c>
      <c r="B235" s="175"/>
      <c r="C235" s="176">
        <v>710</v>
      </c>
      <c r="D235" s="175"/>
      <c r="E235" s="176">
        <v>16027421</v>
      </c>
      <c r="F235" s="157"/>
      <c r="G235" s="176">
        <v>-15999104</v>
      </c>
      <c r="H235" s="175"/>
      <c r="I235" s="176">
        <f t="shared" si="6"/>
        <v>28317</v>
      </c>
      <c r="J235" s="176"/>
      <c r="K235" s="157">
        <v>710</v>
      </c>
      <c r="L235" s="176"/>
      <c r="M235" s="176">
        <v>16027421</v>
      </c>
      <c r="N235" s="175"/>
      <c r="O235" s="176">
        <v>-15999104</v>
      </c>
      <c r="P235" s="176"/>
      <c r="Q235" s="176">
        <f t="shared" si="7"/>
        <v>28317</v>
      </c>
    </row>
    <row r="236" spans="1:17" ht="21">
      <c r="A236" s="174" t="s">
        <v>380</v>
      </c>
      <c r="B236" s="175"/>
      <c r="C236" s="176">
        <v>165366</v>
      </c>
      <c r="D236" s="175"/>
      <c r="E236" s="176">
        <v>369777446</v>
      </c>
      <c r="F236" s="157"/>
      <c r="G236" s="176">
        <v>-384849682</v>
      </c>
      <c r="H236" s="175"/>
      <c r="I236" s="176">
        <f t="shared" si="6"/>
        <v>-15072236</v>
      </c>
      <c r="J236" s="176"/>
      <c r="K236" s="157">
        <v>165366</v>
      </c>
      <c r="L236" s="176"/>
      <c r="M236" s="176">
        <v>369777446</v>
      </c>
      <c r="N236" s="175"/>
      <c r="O236" s="176">
        <v>-384849682</v>
      </c>
      <c r="P236" s="176"/>
      <c r="Q236" s="176">
        <f t="shared" si="7"/>
        <v>-15072236</v>
      </c>
    </row>
    <row r="237" spans="1:17" ht="21">
      <c r="A237" s="174" t="s">
        <v>381</v>
      </c>
      <c r="B237" s="175"/>
      <c r="C237" s="176">
        <v>146235</v>
      </c>
      <c r="D237" s="175"/>
      <c r="E237" s="176">
        <v>270667205</v>
      </c>
      <c r="F237" s="157"/>
      <c r="G237" s="176">
        <v>-281013517</v>
      </c>
      <c r="H237" s="175"/>
      <c r="I237" s="176">
        <f t="shared" si="6"/>
        <v>-10346312</v>
      </c>
      <c r="J237" s="176"/>
      <c r="K237" s="157">
        <v>146235</v>
      </c>
      <c r="L237" s="176"/>
      <c r="M237" s="176">
        <v>270667205</v>
      </c>
      <c r="N237" s="175"/>
      <c r="O237" s="176">
        <v>-281013517</v>
      </c>
      <c r="P237" s="176"/>
      <c r="Q237" s="176">
        <f t="shared" si="7"/>
        <v>-10346312</v>
      </c>
    </row>
    <row r="238" spans="1:17" ht="21">
      <c r="A238" s="174" t="s">
        <v>419</v>
      </c>
      <c r="B238" s="175"/>
      <c r="C238" s="176">
        <v>42666</v>
      </c>
      <c r="D238" s="175"/>
      <c r="E238" s="176">
        <v>342732822</v>
      </c>
      <c r="F238" s="157"/>
      <c r="G238" s="176">
        <v>-330133535</v>
      </c>
      <c r="H238" s="175"/>
      <c r="I238" s="176">
        <f t="shared" si="6"/>
        <v>12599287</v>
      </c>
      <c r="J238" s="176"/>
      <c r="K238" s="157">
        <v>42666</v>
      </c>
      <c r="L238" s="176"/>
      <c r="M238" s="176">
        <v>342732822</v>
      </c>
      <c r="N238" s="175"/>
      <c r="O238" s="176">
        <v>-330133535</v>
      </c>
      <c r="P238" s="176"/>
      <c r="Q238" s="176">
        <f t="shared" si="7"/>
        <v>12599287</v>
      </c>
    </row>
    <row r="239" spans="1:17" ht="21">
      <c r="A239" s="174" t="s">
        <v>378</v>
      </c>
      <c r="B239" s="175"/>
      <c r="C239" s="176">
        <v>21793</v>
      </c>
      <c r="D239" s="175"/>
      <c r="E239" s="176">
        <v>197934833</v>
      </c>
      <c r="F239" s="157"/>
      <c r="G239" s="176">
        <v>-193161373</v>
      </c>
      <c r="H239" s="175"/>
      <c r="I239" s="176">
        <f t="shared" si="6"/>
        <v>4773460</v>
      </c>
      <c r="J239" s="176"/>
      <c r="K239" s="157">
        <v>21793</v>
      </c>
      <c r="L239" s="176"/>
      <c r="M239" s="176">
        <v>197934833</v>
      </c>
      <c r="N239" s="175"/>
      <c r="O239" s="176">
        <v>-193161373</v>
      </c>
      <c r="P239" s="176"/>
      <c r="Q239" s="176">
        <f t="shared" si="7"/>
        <v>4773460</v>
      </c>
    </row>
    <row r="240" spans="1:17" ht="21">
      <c r="A240" s="174" t="s">
        <v>403</v>
      </c>
      <c r="B240" s="175"/>
      <c r="C240" s="176">
        <v>23571</v>
      </c>
      <c r="D240" s="175"/>
      <c r="E240" s="176">
        <v>451876214</v>
      </c>
      <c r="F240" s="157"/>
      <c r="G240" s="176">
        <v>-434442706</v>
      </c>
      <c r="H240" s="175"/>
      <c r="I240" s="176">
        <f t="shared" si="6"/>
        <v>17433508</v>
      </c>
      <c r="J240" s="176"/>
      <c r="K240" s="157">
        <v>23571</v>
      </c>
      <c r="L240" s="176"/>
      <c r="M240" s="176">
        <v>451876214</v>
      </c>
      <c r="N240" s="175"/>
      <c r="O240" s="176">
        <v>-434442706</v>
      </c>
      <c r="P240" s="176"/>
      <c r="Q240" s="176">
        <f>M240+O240</f>
        <v>17433508</v>
      </c>
    </row>
    <row r="241" spans="1:17" ht="21">
      <c r="A241" s="174" t="s">
        <v>400</v>
      </c>
      <c r="B241" s="175"/>
      <c r="C241" s="176">
        <v>50604</v>
      </c>
      <c r="D241" s="175"/>
      <c r="E241" s="176">
        <v>447513759</v>
      </c>
      <c r="F241" s="157"/>
      <c r="G241" s="176">
        <v>-454747730</v>
      </c>
      <c r="H241" s="175"/>
      <c r="I241" s="176">
        <f>G241+E241</f>
        <v>-7233971</v>
      </c>
      <c r="J241" s="176"/>
      <c r="K241" s="157">
        <v>50604</v>
      </c>
      <c r="L241" s="176"/>
      <c r="M241" s="176">
        <v>447513759</v>
      </c>
      <c r="N241" s="175"/>
      <c r="O241" s="176">
        <v>-454747730</v>
      </c>
      <c r="P241" s="176"/>
      <c r="Q241" s="176">
        <f t="shared" ref="Q241:Q284" si="8">M241+O241</f>
        <v>-7233971</v>
      </c>
    </row>
    <row r="242" spans="1:17" ht="21">
      <c r="A242" s="174" t="s">
        <v>408</v>
      </c>
      <c r="B242" s="175"/>
      <c r="C242" s="176">
        <v>3395</v>
      </c>
      <c r="D242" s="175"/>
      <c r="E242" s="176">
        <v>158052650</v>
      </c>
      <c r="F242" s="157"/>
      <c r="G242" s="176">
        <v>-143324603</v>
      </c>
      <c r="H242" s="175"/>
      <c r="I242" s="176">
        <f t="shared" ref="I242:I284" si="9">G242+E242</f>
        <v>14728047</v>
      </c>
      <c r="J242" s="176"/>
      <c r="K242" s="157">
        <v>3395</v>
      </c>
      <c r="L242" s="176"/>
      <c r="M242" s="176">
        <v>158052650</v>
      </c>
      <c r="N242" s="175"/>
      <c r="O242" s="176">
        <v>-143324603</v>
      </c>
      <c r="P242" s="176"/>
      <c r="Q242" s="176">
        <f t="shared" si="8"/>
        <v>14728047</v>
      </c>
    </row>
    <row r="243" spans="1:17" ht="21">
      <c r="A243" s="174" t="s">
        <v>387</v>
      </c>
      <c r="B243" s="175"/>
      <c r="C243" s="176">
        <v>10289</v>
      </c>
      <c r="D243" s="175"/>
      <c r="E243" s="176">
        <v>303856489</v>
      </c>
      <c r="F243" s="157"/>
      <c r="G243" s="176">
        <v>-304103867</v>
      </c>
      <c r="H243" s="175"/>
      <c r="I243" s="176">
        <f t="shared" si="9"/>
        <v>-247378</v>
      </c>
      <c r="J243" s="176"/>
      <c r="K243" s="157">
        <v>10289</v>
      </c>
      <c r="L243" s="176"/>
      <c r="M243" s="176">
        <v>303856489</v>
      </c>
      <c r="N243" s="175"/>
      <c r="O243" s="176">
        <v>-304103867</v>
      </c>
      <c r="P243" s="176"/>
      <c r="Q243" s="176">
        <f t="shared" si="8"/>
        <v>-247378</v>
      </c>
    </row>
    <row r="244" spans="1:17" ht="21">
      <c r="A244" s="174" t="s">
        <v>412</v>
      </c>
      <c r="B244" s="175"/>
      <c r="C244" s="176">
        <v>49064</v>
      </c>
      <c r="D244" s="175"/>
      <c r="E244" s="176">
        <v>353173719</v>
      </c>
      <c r="F244" s="157"/>
      <c r="G244" s="176">
        <v>-323689619</v>
      </c>
      <c r="H244" s="175"/>
      <c r="I244" s="176">
        <f t="shared" si="9"/>
        <v>29484100</v>
      </c>
      <c r="J244" s="176"/>
      <c r="K244" s="157">
        <v>49064</v>
      </c>
      <c r="L244" s="176"/>
      <c r="M244" s="176">
        <v>353173719</v>
      </c>
      <c r="N244" s="175"/>
      <c r="O244" s="176">
        <v>-323689619</v>
      </c>
      <c r="P244" s="176"/>
      <c r="Q244" s="176">
        <f t="shared" si="8"/>
        <v>29484100</v>
      </c>
    </row>
    <row r="245" spans="1:17" ht="21">
      <c r="A245" s="174" t="s">
        <v>418</v>
      </c>
      <c r="B245" s="175"/>
      <c r="C245" s="176">
        <v>32809</v>
      </c>
      <c r="D245" s="175"/>
      <c r="E245" s="176">
        <v>414107608</v>
      </c>
      <c r="F245" s="157"/>
      <c r="G245" s="176">
        <v>-381695519</v>
      </c>
      <c r="H245" s="175"/>
      <c r="I245" s="176">
        <f t="shared" si="9"/>
        <v>32412089</v>
      </c>
      <c r="J245" s="176"/>
      <c r="K245" s="157">
        <v>32809</v>
      </c>
      <c r="L245" s="176"/>
      <c r="M245" s="176">
        <v>414107608</v>
      </c>
      <c r="N245" s="175"/>
      <c r="O245" s="176">
        <v>-381695519</v>
      </c>
      <c r="P245" s="176"/>
      <c r="Q245" s="176">
        <f t="shared" si="8"/>
        <v>32412089</v>
      </c>
    </row>
    <row r="246" spans="1:17" ht="21">
      <c r="A246" s="174" t="s">
        <v>409</v>
      </c>
      <c r="B246" s="175"/>
      <c r="C246" s="176">
        <v>9046</v>
      </c>
      <c r="D246" s="175"/>
      <c r="E246" s="176">
        <v>163315949</v>
      </c>
      <c r="F246" s="157"/>
      <c r="G246" s="176">
        <v>-164454689</v>
      </c>
      <c r="H246" s="175"/>
      <c r="I246" s="176">
        <f t="shared" si="9"/>
        <v>-1138740</v>
      </c>
      <c r="J246" s="176"/>
      <c r="K246" s="157">
        <v>9046</v>
      </c>
      <c r="L246" s="176"/>
      <c r="M246" s="176">
        <v>163315949</v>
      </c>
      <c r="N246" s="175"/>
      <c r="O246" s="176">
        <v>-164454689</v>
      </c>
      <c r="P246" s="176"/>
      <c r="Q246" s="176">
        <f t="shared" si="8"/>
        <v>-1138740</v>
      </c>
    </row>
    <row r="247" spans="1:17" ht="21">
      <c r="A247" s="174" t="s">
        <v>398</v>
      </c>
      <c r="B247" s="175"/>
      <c r="C247" s="176">
        <v>4508</v>
      </c>
      <c r="D247" s="175"/>
      <c r="E247" s="176">
        <v>449212185</v>
      </c>
      <c r="F247" s="157"/>
      <c r="G247" s="176">
        <v>-476863325</v>
      </c>
      <c r="H247" s="175"/>
      <c r="I247" s="176">
        <f t="shared" si="9"/>
        <v>-27651140</v>
      </c>
      <c r="J247" s="176"/>
      <c r="K247" s="157">
        <v>4508</v>
      </c>
      <c r="L247" s="176"/>
      <c r="M247" s="176">
        <v>449212185</v>
      </c>
      <c r="N247" s="175"/>
      <c r="O247" s="176">
        <v>-476863325</v>
      </c>
      <c r="P247" s="176"/>
      <c r="Q247" s="176">
        <f t="shared" si="8"/>
        <v>-27651140</v>
      </c>
    </row>
    <row r="248" spans="1:17" ht="21">
      <c r="A248" s="174" t="s">
        <v>399</v>
      </c>
      <c r="B248" s="175"/>
      <c r="C248" s="176">
        <v>13077</v>
      </c>
      <c r="D248" s="175"/>
      <c r="E248" s="176">
        <v>463304384</v>
      </c>
      <c r="F248" s="157"/>
      <c r="G248" s="176">
        <v>-515052235</v>
      </c>
      <c r="H248" s="175"/>
      <c r="I248" s="176">
        <f t="shared" si="9"/>
        <v>-51747851</v>
      </c>
      <c r="J248" s="176"/>
      <c r="K248" s="157">
        <v>13077</v>
      </c>
      <c r="L248" s="176"/>
      <c r="M248" s="176">
        <v>463304384</v>
      </c>
      <c r="N248" s="175"/>
      <c r="O248" s="176">
        <v>-515052235</v>
      </c>
      <c r="P248" s="176"/>
      <c r="Q248" s="176">
        <f t="shared" si="8"/>
        <v>-51747851</v>
      </c>
    </row>
    <row r="249" spans="1:17" ht="21">
      <c r="A249" s="174" t="s">
        <v>390</v>
      </c>
      <c r="B249" s="175"/>
      <c r="C249" s="176">
        <v>5986</v>
      </c>
      <c r="D249" s="175"/>
      <c r="E249" s="176">
        <v>385962322</v>
      </c>
      <c r="F249" s="157"/>
      <c r="G249" s="176">
        <v>-422624063</v>
      </c>
      <c r="H249" s="175"/>
      <c r="I249" s="176">
        <f t="shared" si="9"/>
        <v>-36661741</v>
      </c>
      <c r="J249" s="176"/>
      <c r="K249" s="157">
        <v>5986</v>
      </c>
      <c r="L249" s="176"/>
      <c r="M249" s="176">
        <v>385962322</v>
      </c>
      <c r="N249" s="175"/>
      <c r="O249" s="176">
        <v>-422624063</v>
      </c>
      <c r="P249" s="176"/>
      <c r="Q249" s="176">
        <f t="shared" si="8"/>
        <v>-36661741</v>
      </c>
    </row>
    <row r="250" spans="1:17" ht="21">
      <c r="A250" s="174" t="s">
        <v>383</v>
      </c>
      <c r="B250" s="175"/>
      <c r="C250" s="176">
        <v>2097</v>
      </c>
      <c r="D250" s="175"/>
      <c r="E250" s="176">
        <v>155373079</v>
      </c>
      <c r="F250" s="157"/>
      <c r="G250" s="176">
        <v>-178201045</v>
      </c>
      <c r="H250" s="175"/>
      <c r="I250" s="176">
        <f t="shared" si="9"/>
        <v>-22827966</v>
      </c>
      <c r="J250" s="176"/>
      <c r="K250" s="157">
        <v>2097</v>
      </c>
      <c r="L250" s="176"/>
      <c r="M250" s="176">
        <v>155373079</v>
      </c>
      <c r="N250" s="175"/>
      <c r="O250" s="176">
        <v>-178201045</v>
      </c>
      <c r="P250" s="176"/>
      <c r="Q250" s="176">
        <f t="shared" si="8"/>
        <v>-22827966</v>
      </c>
    </row>
    <row r="251" spans="1:17" ht="21">
      <c r="A251" s="174" t="s">
        <v>382</v>
      </c>
      <c r="B251" s="175"/>
      <c r="C251" s="176">
        <v>119273</v>
      </c>
      <c r="D251" s="175"/>
      <c r="E251" s="176">
        <v>244342715</v>
      </c>
      <c r="F251" s="157"/>
      <c r="G251" s="176">
        <v>-253783910</v>
      </c>
      <c r="H251" s="175"/>
      <c r="I251" s="176">
        <f t="shared" si="9"/>
        <v>-9441195</v>
      </c>
      <c r="J251" s="176"/>
      <c r="K251" s="157">
        <v>119273</v>
      </c>
      <c r="L251" s="176"/>
      <c r="M251" s="176">
        <v>244342715</v>
      </c>
      <c r="N251" s="175"/>
      <c r="O251" s="176">
        <v>-253783910</v>
      </c>
      <c r="P251" s="176"/>
      <c r="Q251" s="176">
        <f t="shared" si="8"/>
        <v>-9441195</v>
      </c>
    </row>
    <row r="252" spans="1:17" ht="21">
      <c r="A252" s="174" t="s">
        <v>392</v>
      </c>
      <c r="B252" s="175"/>
      <c r="C252" s="176">
        <v>6516</v>
      </c>
      <c r="D252" s="175"/>
      <c r="E252" s="176">
        <v>275564581</v>
      </c>
      <c r="F252" s="157"/>
      <c r="G252" s="176">
        <v>-289243994</v>
      </c>
      <c r="H252" s="175"/>
      <c r="I252" s="176">
        <f t="shared" si="9"/>
        <v>-13679413</v>
      </c>
      <c r="J252" s="176"/>
      <c r="K252" s="157">
        <v>6516</v>
      </c>
      <c r="L252" s="176"/>
      <c r="M252" s="176">
        <v>275564581</v>
      </c>
      <c r="N252" s="175"/>
      <c r="O252" s="176">
        <v>-289243994</v>
      </c>
      <c r="P252" s="176"/>
      <c r="Q252" s="176">
        <f t="shared" si="8"/>
        <v>-13679413</v>
      </c>
    </row>
    <row r="253" spans="1:17" ht="21">
      <c r="A253" s="174" t="s">
        <v>401</v>
      </c>
      <c r="B253" s="175"/>
      <c r="C253" s="176">
        <v>22053</v>
      </c>
      <c r="D253" s="175"/>
      <c r="E253" s="176">
        <v>319590314</v>
      </c>
      <c r="F253" s="157"/>
      <c r="G253" s="176">
        <v>-322198597</v>
      </c>
      <c r="H253" s="175"/>
      <c r="I253" s="176">
        <f t="shared" si="9"/>
        <v>-2608283</v>
      </c>
      <c r="J253" s="176"/>
      <c r="K253" s="157">
        <v>22053</v>
      </c>
      <c r="L253" s="176"/>
      <c r="M253" s="176">
        <v>319590314</v>
      </c>
      <c r="N253" s="175"/>
      <c r="O253" s="176">
        <v>-322198597</v>
      </c>
      <c r="P253" s="176"/>
      <c r="Q253" s="176">
        <f t="shared" si="8"/>
        <v>-2608283</v>
      </c>
    </row>
    <row r="254" spans="1:17" ht="21">
      <c r="A254" s="174" t="s">
        <v>410</v>
      </c>
      <c r="B254" s="175"/>
      <c r="C254" s="176">
        <v>68827</v>
      </c>
      <c r="D254" s="175"/>
      <c r="E254" s="176">
        <v>368637567</v>
      </c>
      <c r="F254" s="157"/>
      <c r="G254" s="176">
        <v>-381053186</v>
      </c>
      <c r="H254" s="175"/>
      <c r="I254" s="176">
        <f t="shared" si="9"/>
        <v>-12415619</v>
      </c>
      <c r="J254" s="176"/>
      <c r="K254" s="157">
        <v>68827</v>
      </c>
      <c r="L254" s="176"/>
      <c r="M254" s="176">
        <v>368637567</v>
      </c>
      <c r="N254" s="175"/>
      <c r="O254" s="176">
        <v>-381053186</v>
      </c>
      <c r="P254" s="176"/>
      <c r="Q254" s="176">
        <f t="shared" si="8"/>
        <v>-12415619</v>
      </c>
    </row>
    <row r="255" spans="1:17" ht="21">
      <c r="A255" s="174" t="s">
        <v>416</v>
      </c>
      <c r="B255" s="175"/>
      <c r="C255" s="176">
        <v>32431</v>
      </c>
      <c r="D255" s="175"/>
      <c r="E255" s="176">
        <v>157080866</v>
      </c>
      <c r="F255" s="157"/>
      <c r="G255" s="176">
        <v>-156658591</v>
      </c>
      <c r="H255" s="175"/>
      <c r="I255" s="176">
        <f t="shared" si="9"/>
        <v>422275</v>
      </c>
      <c r="J255" s="176"/>
      <c r="K255" s="157">
        <v>32431</v>
      </c>
      <c r="L255" s="176"/>
      <c r="M255" s="176">
        <v>157080866</v>
      </c>
      <c r="N255" s="175"/>
      <c r="O255" s="176">
        <v>-156658591</v>
      </c>
      <c r="P255" s="176"/>
      <c r="Q255" s="176">
        <f t="shared" si="8"/>
        <v>422275</v>
      </c>
    </row>
    <row r="256" spans="1:17" ht="21">
      <c r="A256" s="174" t="s">
        <v>394</v>
      </c>
      <c r="B256" s="175"/>
      <c r="C256" s="176">
        <v>145921</v>
      </c>
      <c r="D256" s="175"/>
      <c r="E256" s="176">
        <v>264373292</v>
      </c>
      <c r="F256" s="157"/>
      <c r="G256" s="176">
        <v>-276378047</v>
      </c>
      <c r="H256" s="175"/>
      <c r="I256" s="176">
        <f t="shared" si="9"/>
        <v>-12004755</v>
      </c>
      <c r="J256" s="176"/>
      <c r="K256" s="157">
        <v>145921</v>
      </c>
      <c r="L256" s="176"/>
      <c r="M256" s="176">
        <v>264373292</v>
      </c>
      <c r="N256" s="175"/>
      <c r="O256" s="176">
        <v>-276378047</v>
      </c>
      <c r="P256" s="176"/>
      <c r="Q256" s="176">
        <f t="shared" si="8"/>
        <v>-12004755</v>
      </c>
    </row>
    <row r="257" spans="1:17" ht="21">
      <c r="A257" s="174" t="s">
        <v>432</v>
      </c>
      <c r="B257" s="175"/>
      <c r="C257" s="176">
        <v>107198</v>
      </c>
      <c r="D257" s="175"/>
      <c r="E257" s="176">
        <v>261515859</v>
      </c>
      <c r="F257" s="157"/>
      <c r="G257" s="176">
        <v>-271250867</v>
      </c>
      <c r="H257" s="175"/>
      <c r="I257" s="176">
        <f t="shared" si="9"/>
        <v>-9735008</v>
      </c>
      <c r="J257" s="176"/>
      <c r="K257" s="157">
        <v>107198</v>
      </c>
      <c r="L257" s="176"/>
      <c r="M257" s="176">
        <v>261515859</v>
      </c>
      <c r="N257" s="175"/>
      <c r="O257" s="176">
        <v>-271250867</v>
      </c>
      <c r="P257" s="176"/>
      <c r="Q257" s="176">
        <f t="shared" si="8"/>
        <v>-9735008</v>
      </c>
    </row>
    <row r="258" spans="1:17" ht="21">
      <c r="A258" s="174" t="s">
        <v>391</v>
      </c>
      <c r="B258" s="175"/>
      <c r="C258" s="176">
        <v>13307</v>
      </c>
      <c r="D258" s="175"/>
      <c r="E258" s="176">
        <v>302925527</v>
      </c>
      <c r="F258" s="157"/>
      <c r="G258" s="176">
        <v>-317173356</v>
      </c>
      <c r="H258" s="175"/>
      <c r="I258" s="176">
        <f t="shared" si="9"/>
        <v>-14247829</v>
      </c>
      <c r="J258" s="176"/>
      <c r="K258" s="157">
        <v>13307</v>
      </c>
      <c r="L258" s="176"/>
      <c r="M258" s="176">
        <v>302925527</v>
      </c>
      <c r="N258" s="175"/>
      <c r="O258" s="176">
        <v>-317173356</v>
      </c>
      <c r="P258" s="176"/>
      <c r="Q258" s="176">
        <f t="shared" si="8"/>
        <v>-14247829</v>
      </c>
    </row>
    <row r="259" spans="1:17" ht="21">
      <c r="A259" s="174" t="s">
        <v>405</v>
      </c>
      <c r="B259" s="175"/>
      <c r="C259" s="176">
        <v>57916</v>
      </c>
      <c r="D259" s="175"/>
      <c r="E259" s="176">
        <v>286366138</v>
      </c>
      <c r="F259" s="157"/>
      <c r="G259" s="176">
        <v>-263799205</v>
      </c>
      <c r="H259" s="175"/>
      <c r="I259" s="176">
        <f t="shared" si="9"/>
        <v>22566933</v>
      </c>
      <c r="J259" s="176"/>
      <c r="K259" s="157">
        <v>57916</v>
      </c>
      <c r="L259" s="176"/>
      <c r="M259" s="176">
        <v>286366138</v>
      </c>
      <c r="N259" s="175"/>
      <c r="O259" s="176">
        <v>-263799205</v>
      </c>
      <c r="P259" s="176"/>
      <c r="Q259" s="176">
        <f t="shared" si="8"/>
        <v>22566933</v>
      </c>
    </row>
    <row r="260" spans="1:17" ht="21">
      <c r="A260" s="174" t="s">
        <v>402</v>
      </c>
      <c r="B260" s="175"/>
      <c r="C260" s="176">
        <v>17240</v>
      </c>
      <c r="D260" s="175"/>
      <c r="E260" s="176">
        <v>91109740</v>
      </c>
      <c r="F260" s="157"/>
      <c r="G260" s="176">
        <v>-94258800</v>
      </c>
      <c r="H260" s="175"/>
      <c r="I260" s="176">
        <f t="shared" si="9"/>
        <v>-3149060</v>
      </c>
      <c r="J260" s="176"/>
      <c r="K260" s="157">
        <v>17240</v>
      </c>
      <c r="L260" s="176"/>
      <c r="M260" s="176">
        <v>91109740</v>
      </c>
      <c r="N260" s="175"/>
      <c r="O260" s="176">
        <v>-94258800</v>
      </c>
      <c r="P260" s="176"/>
      <c r="Q260" s="176">
        <f t="shared" si="8"/>
        <v>-3149060</v>
      </c>
    </row>
    <row r="261" spans="1:17" ht="21">
      <c r="A261" s="174" t="s">
        <v>404</v>
      </c>
      <c r="B261" s="175"/>
      <c r="C261" s="176">
        <v>128505</v>
      </c>
      <c r="D261" s="175"/>
      <c r="E261" s="176">
        <v>349142458</v>
      </c>
      <c r="F261" s="157"/>
      <c r="G261" s="176">
        <v>-376312799</v>
      </c>
      <c r="H261" s="175"/>
      <c r="I261" s="176">
        <f t="shared" si="9"/>
        <v>-27170341</v>
      </c>
      <c r="J261" s="176"/>
      <c r="K261" s="157">
        <v>128505</v>
      </c>
      <c r="L261" s="176"/>
      <c r="M261" s="176">
        <v>349142458</v>
      </c>
      <c r="N261" s="175"/>
      <c r="O261" s="176">
        <v>-376312799</v>
      </c>
      <c r="P261" s="176"/>
      <c r="Q261" s="176">
        <f t="shared" si="8"/>
        <v>-27170341</v>
      </c>
    </row>
    <row r="262" spans="1:17" ht="21">
      <c r="A262" s="174" t="s">
        <v>384</v>
      </c>
      <c r="B262" s="175"/>
      <c r="C262" s="176">
        <v>100755</v>
      </c>
      <c r="D262" s="175"/>
      <c r="E262" s="176">
        <v>341167722</v>
      </c>
      <c r="F262" s="157"/>
      <c r="G262" s="176">
        <v>-298884450</v>
      </c>
      <c r="H262" s="175"/>
      <c r="I262" s="176">
        <f t="shared" si="9"/>
        <v>42283272</v>
      </c>
      <c r="J262" s="176"/>
      <c r="K262" s="157">
        <v>100755</v>
      </c>
      <c r="L262" s="176"/>
      <c r="M262" s="176">
        <v>341167722</v>
      </c>
      <c r="N262" s="175"/>
      <c r="O262" s="176">
        <v>-298884450</v>
      </c>
      <c r="P262" s="176"/>
      <c r="Q262" s="176">
        <f t="shared" si="8"/>
        <v>42283272</v>
      </c>
    </row>
    <row r="263" spans="1:17" ht="21">
      <c r="A263" s="174" t="s">
        <v>417</v>
      </c>
      <c r="B263" s="175"/>
      <c r="C263" s="176">
        <v>187058</v>
      </c>
      <c r="D263" s="175"/>
      <c r="E263" s="176">
        <v>365366028</v>
      </c>
      <c r="F263" s="157"/>
      <c r="G263" s="176">
        <v>-384700899</v>
      </c>
      <c r="H263" s="175"/>
      <c r="I263" s="176">
        <f t="shared" si="9"/>
        <v>-19334871</v>
      </c>
      <c r="J263" s="176"/>
      <c r="K263" s="157">
        <v>187058</v>
      </c>
      <c r="L263" s="176"/>
      <c r="M263" s="176">
        <v>365366028</v>
      </c>
      <c r="N263" s="175"/>
      <c r="O263" s="176">
        <v>-384700899</v>
      </c>
      <c r="P263" s="176"/>
      <c r="Q263" s="176">
        <f t="shared" si="8"/>
        <v>-19334871</v>
      </c>
    </row>
    <row r="264" spans="1:17" ht="21">
      <c r="A264" s="174" t="s">
        <v>393</v>
      </c>
      <c r="B264" s="175"/>
      <c r="C264" s="176">
        <v>36344</v>
      </c>
      <c r="D264" s="175"/>
      <c r="E264" s="176">
        <v>301863126</v>
      </c>
      <c r="F264" s="157"/>
      <c r="G264" s="176">
        <v>-310316319</v>
      </c>
      <c r="H264" s="175"/>
      <c r="I264" s="176">
        <f t="shared" si="9"/>
        <v>-8453193</v>
      </c>
      <c r="J264" s="176"/>
      <c r="K264" s="157">
        <v>36344</v>
      </c>
      <c r="L264" s="176"/>
      <c r="M264" s="176">
        <v>301863126</v>
      </c>
      <c r="N264" s="175"/>
      <c r="O264" s="176">
        <v>-310316319</v>
      </c>
      <c r="P264" s="176"/>
      <c r="Q264" s="176">
        <f t="shared" si="8"/>
        <v>-8453193</v>
      </c>
    </row>
    <row r="265" spans="1:17" ht="21">
      <c r="A265" s="174" t="s">
        <v>406</v>
      </c>
      <c r="B265" s="175"/>
      <c r="C265" s="176">
        <v>9168</v>
      </c>
      <c r="D265" s="175"/>
      <c r="E265" s="176">
        <v>165925592</v>
      </c>
      <c r="F265" s="157"/>
      <c r="G265" s="176">
        <v>-172080413</v>
      </c>
      <c r="H265" s="175"/>
      <c r="I265" s="176">
        <f t="shared" si="9"/>
        <v>-6154821</v>
      </c>
      <c r="J265" s="176"/>
      <c r="K265" s="157">
        <v>9168</v>
      </c>
      <c r="L265" s="176"/>
      <c r="M265" s="176">
        <v>165925592</v>
      </c>
      <c r="N265" s="175"/>
      <c r="O265" s="176">
        <v>-172080413</v>
      </c>
      <c r="P265" s="176"/>
      <c r="Q265" s="176">
        <f t="shared" si="8"/>
        <v>-6154821</v>
      </c>
    </row>
    <row r="266" spans="1:17" ht="21">
      <c r="A266" s="174" t="s">
        <v>414</v>
      </c>
      <c r="B266" s="175"/>
      <c r="C266" s="176">
        <v>8976</v>
      </c>
      <c r="D266" s="175"/>
      <c r="E266" s="176">
        <v>158459097</v>
      </c>
      <c r="F266" s="157"/>
      <c r="G266" s="176">
        <v>-153621827</v>
      </c>
      <c r="H266" s="175"/>
      <c r="I266" s="176">
        <f t="shared" si="9"/>
        <v>4837270</v>
      </c>
      <c r="J266" s="176"/>
      <c r="K266" s="157">
        <v>8976</v>
      </c>
      <c r="L266" s="176"/>
      <c r="M266" s="176">
        <v>158459097</v>
      </c>
      <c r="N266" s="175"/>
      <c r="O266" s="176">
        <v>-153621827</v>
      </c>
      <c r="P266" s="176"/>
      <c r="Q266" s="176">
        <f t="shared" si="8"/>
        <v>4837270</v>
      </c>
    </row>
    <row r="267" spans="1:17" ht="21">
      <c r="A267" s="174" t="s">
        <v>396</v>
      </c>
      <c r="B267" s="175"/>
      <c r="C267" s="176">
        <v>17425</v>
      </c>
      <c r="D267" s="175"/>
      <c r="E267" s="176">
        <v>343973974</v>
      </c>
      <c r="F267" s="157"/>
      <c r="G267" s="176">
        <v>-382550130</v>
      </c>
      <c r="H267" s="175"/>
      <c r="I267" s="176">
        <f t="shared" si="9"/>
        <v>-38576156</v>
      </c>
      <c r="J267" s="176"/>
      <c r="K267" s="157">
        <v>17425</v>
      </c>
      <c r="L267" s="176"/>
      <c r="M267" s="176">
        <v>343973974</v>
      </c>
      <c r="N267" s="175"/>
      <c r="O267" s="176">
        <v>-382550130</v>
      </c>
      <c r="P267" s="176"/>
      <c r="Q267" s="176">
        <f t="shared" si="8"/>
        <v>-38576156</v>
      </c>
    </row>
    <row r="268" spans="1:17" ht="21">
      <c r="A268" s="174" t="s">
        <v>413</v>
      </c>
      <c r="B268" s="175"/>
      <c r="C268" s="176">
        <v>4196</v>
      </c>
      <c r="D268" s="175"/>
      <c r="E268" s="176">
        <v>53535647</v>
      </c>
      <c r="F268" s="157"/>
      <c r="G268" s="176">
        <v>-48648239</v>
      </c>
      <c r="H268" s="175"/>
      <c r="I268" s="176">
        <f t="shared" si="9"/>
        <v>4887408</v>
      </c>
      <c r="J268" s="176"/>
      <c r="K268" s="157">
        <v>4196</v>
      </c>
      <c r="L268" s="176"/>
      <c r="M268" s="176">
        <v>53535647</v>
      </c>
      <c r="N268" s="175"/>
      <c r="O268" s="176">
        <v>-48648239</v>
      </c>
      <c r="P268" s="176"/>
      <c r="Q268" s="176">
        <f t="shared" si="8"/>
        <v>4887408</v>
      </c>
    </row>
    <row r="269" spans="1:17" ht="21">
      <c r="A269" s="174" t="s">
        <v>388</v>
      </c>
      <c r="B269" s="175"/>
      <c r="C269" s="176">
        <v>7333</v>
      </c>
      <c r="D269" s="175"/>
      <c r="E269" s="176">
        <v>109955577</v>
      </c>
      <c r="F269" s="157"/>
      <c r="G269" s="176">
        <v>-96636652</v>
      </c>
      <c r="H269" s="175"/>
      <c r="I269" s="176">
        <f t="shared" si="9"/>
        <v>13318925</v>
      </c>
      <c r="J269" s="176"/>
      <c r="K269" s="157">
        <v>7333</v>
      </c>
      <c r="L269" s="176"/>
      <c r="M269" s="176">
        <v>109955577</v>
      </c>
      <c r="N269" s="175"/>
      <c r="O269" s="176">
        <v>-96636652</v>
      </c>
      <c r="P269" s="176"/>
      <c r="Q269" s="176">
        <f t="shared" si="8"/>
        <v>13318925</v>
      </c>
    </row>
    <row r="270" spans="1:17" ht="21">
      <c r="A270" s="174" t="s">
        <v>395</v>
      </c>
      <c r="B270" s="175"/>
      <c r="C270" s="176">
        <v>59938</v>
      </c>
      <c r="D270" s="175"/>
      <c r="E270" s="176">
        <v>305921809</v>
      </c>
      <c r="F270" s="157"/>
      <c r="G270" s="176">
        <v>-285646444</v>
      </c>
      <c r="H270" s="175"/>
      <c r="I270" s="176">
        <f t="shared" si="9"/>
        <v>20275365</v>
      </c>
      <c r="J270" s="176"/>
      <c r="K270" s="157">
        <v>59938</v>
      </c>
      <c r="L270" s="176"/>
      <c r="M270" s="176">
        <v>305921809</v>
      </c>
      <c r="N270" s="175"/>
      <c r="O270" s="176">
        <v>-285646444</v>
      </c>
      <c r="P270" s="176"/>
      <c r="Q270" s="176">
        <f t="shared" si="8"/>
        <v>20275365</v>
      </c>
    </row>
    <row r="271" spans="1:17" ht="21">
      <c r="A271" s="174" t="s">
        <v>379</v>
      </c>
      <c r="B271" s="175"/>
      <c r="C271" s="176">
        <v>36596</v>
      </c>
      <c r="D271" s="175"/>
      <c r="E271" s="176">
        <v>289142688</v>
      </c>
      <c r="F271" s="157"/>
      <c r="G271" s="176">
        <v>-289370910</v>
      </c>
      <c r="H271" s="175"/>
      <c r="I271" s="176">
        <f t="shared" si="9"/>
        <v>-228222</v>
      </c>
      <c r="J271" s="176"/>
      <c r="K271" s="157">
        <v>36596</v>
      </c>
      <c r="L271" s="176"/>
      <c r="M271" s="176">
        <v>289142688</v>
      </c>
      <c r="N271" s="175"/>
      <c r="O271" s="176">
        <v>-289370910</v>
      </c>
      <c r="P271" s="176"/>
      <c r="Q271" s="176">
        <f t="shared" si="8"/>
        <v>-228222</v>
      </c>
    </row>
    <row r="272" spans="1:17" ht="21">
      <c r="A272" s="174" t="s">
        <v>397</v>
      </c>
      <c r="B272" s="175"/>
      <c r="C272" s="176">
        <v>18461</v>
      </c>
      <c r="D272" s="175"/>
      <c r="E272" s="176">
        <v>26080848</v>
      </c>
      <c r="F272" s="157"/>
      <c r="G272" s="176">
        <v>-26237437</v>
      </c>
      <c r="H272" s="175"/>
      <c r="I272" s="176">
        <f t="shared" si="9"/>
        <v>-156589</v>
      </c>
      <c r="J272" s="176"/>
      <c r="K272" s="157">
        <v>18461</v>
      </c>
      <c r="L272" s="176"/>
      <c r="M272" s="176">
        <v>26080848</v>
      </c>
      <c r="N272" s="175"/>
      <c r="O272" s="176">
        <v>-26237437</v>
      </c>
      <c r="P272" s="176"/>
      <c r="Q272" s="176">
        <f t="shared" si="8"/>
        <v>-156589</v>
      </c>
    </row>
    <row r="273" spans="1:17 16362:16362" ht="21">
      <c r="A273" s="174" t="s">
        <v>407</v>
      </c>
      <c r="B273" s="175"/>
      <c r="C273" s="176">
        <v>11932</v>
      </c>
      <c r="D273" s="175"/>
      <c r="E273" s="176">
        <v>193680133</v>
      </c>
      <c r="F273" s="157"/>
      <c r="G273" s="176">
        <v>-203615161</v>
      </c>
      <c r="H273" s="175"/>
      <c r="I273" s="176">
        <f t="shared" si="9"/>
        <v>-9935028</v>
      </c>
      <c r="J273" s="176"/>
      <c r="K273" s="157">
        <v>11932</v>
      </c>
      <c r="L273" s="176"/>
      <c r="M273" s="176">
        <v>193680133</v>
      </c>
      <c r="N273" s="175"/>
      <c r="O273" s="176">
        <v>-203615161</v>
      </c>
      <c r="P273" s="176"/>
      <c r="Q273" s="176">
        <f t="shared" si="8"/>
        <v>-9935028</v>
      </c>
    </row>
    <row r="274" spans="1:17 16362:16362" ht="21">
      <c r="A274" s="174" t="s">
        <v>385</v>
      </c>
      <c r="B274" s="175"/>
      <c r="C274" s="176">
        <v>32937</v>
      </c>
      <c r="D274" s="175"/>
      <c r="E274" s="176">
        <v>323533199</v>
      </c>
      <c r="F274" s="157"/>
      <c r="G274" s="176">
        <v>-335264392</v>
      </c>
      <c r="H274" s="175"/>
      <c r="I274" s="176">
        <f t="shared" si="9"/>
        <v>-11731193</v>
      </c>
      <c r="J274" s="176"/>
      <c r="K274" s="157">
        <v>32937</v>
      </c>
      <c r="L274" s="176"/>
      <c r="M274" s="176">
        <v>323533199</v>
      </c>
      <c r="N274" s="175"/>
      <c r="O274" s="176">
        <v>-335264392</v>
      </c>
      <c r="P274" s="176"/>
      <c r="Q274" s="176">
        <f t="shared" si="8"/>
        <v>-11731193</v>
      </c>
    </row>
    <row r="275" spans="1:17 16362:16362" ht="21">
      <c r="A275" s="174" t="s">
        <v>277</v>
      </c>
      <c r="B275" s="175"/>
      <c r="C275" s="176">
        <v>0</v>
      </c>
      <c r="D275" s="175"/>
      <c r="E275" s="176">
        <v>0</v>
      </c>
      <c r="F275" s="157"/>
      <c r="G275" s="176">
        <v>0</v>
      </c>
      <c r="H275" s="175"/>
      <c r="I275" s="176">
        <f t="shared" si="9"/>
        <v>0</v>
      </c>
      <c r="J275" s="176"/>
      <c r="K275" s="157">
        <v>213189</v>
      </c>
      <c r="L275" s="176"/>
      <c r="M275" s="176">
        <v>1161735258</v>
      </c>
      <c r="N275" s="175"/>
      <c r="O275" s="176">
        <v>-1196996775</v>
      </c>
      <c r="P275" s="176"/>
      <c r="Q275" s="176">
        <f t="shared" si="8"/>
        <v>-35261517</v>
      </c>
    </row>
    <row r="276" spans="1:17 16362:16362" ht="21">
      <c r="A276" s="174" t="s">
        <v>283</v>
      </c>
      <c r="B276" s="175"/>
      <c r="C276" s="176">
        <v>1332</v>
      </c>
      <c r="D276" s="175"/>
      <c r="E276" s="176">
        <v>24775200</v>
      </c>
      <c r="F276" s="157"/>
      <c r="G276" s="176">
        <v>-23825765</v>
      </c>
      <c r="H276" s="175"/>
      <c r="I276" s="176">
        <f t="shared" si="9"/>
        <v>949435</v>
      </c>
      <c r="J276" s="176"/>
      <c r="K276" s="157">
        <v>2898</v>
      </c>
      <c r="L276" s="176"/>
      <c r="M276" s="176">
        <v>53091924</v>
      </c>
      <c r="N276" s="175"/>
      <c r="O276" s="176">
        <v>-53253208</v>
      </c>
      <c r="P276" s="176"/>
      <c r="Q276" s="176">
        <f t="shared" si="8"/>
        <v>-161284</v>
      </c>
    </row>
    <row r="277" spans="1:17 16362:16362" ht="21">
      <c r="A277" s="174" t="s">
        <v>285</v>
      </c>
      <c r="B277" s="175"/>
      <c r="C277" s="176">
        <v>0</v>
      </c>
      <c r="D277" s="175"/>
      <c r="E277" s="176">
        <v>0</v>
      </c>
      <c r="F277" s="157"/>
      <c r="G277" s="176">
        <v>0</v>
      </c>
      <c r="H277" s="175"/>
      <c r="I277" s="176">
        <f t="shared" si="9"/>
        <v>0</v>
      </c>
      <c r="J277" s="176"/>
      <c r="K277" s="157">
        <v>89832</v>
      </c>
      <c r="L277" s="176"/>
      <c r="M277" s="176">
        <v>220406034</v>
      </c>
      <c r="N277" s="175"/>
      <c r="O277" s="176">
        <v>-289364453</v>
      </c>
      <c r="P277" s="176"/>
      <c r="Q277" s="176">
        <f t="shared" si="8"/>
        <v>-68958419</v>
      </c>
    </row>
    <row r="278" spans="1:17 16362:16362" ht="21">
      <c r="A278" s="174" t="s">
        <v>290</v>
      </c>
      <c r="B278" s="175"/>
      <c r="C278" s="176">
        <v>0</v>
      </c>
      <c r="D278" s="175"/>
      <c r="E278" s="176">
        <v>0</v>
      </c>
      <c r="F278" s="157"/>
      <c r="G278" s="176">
        <v>0</v>
      </c>
      <c r="H278" s="175"/>
      <c r="I278" s="176">
        <f t="shared" si="9"/>
        <v>0</v>
      </c>
      <c r="J278" s="176"/>
      <c r="K278" s="157">
        <v>473707</v>
      </c>
      <c r="L278" s="176"/>
      <c r="M278" s="176">
        <v>1126225244</v>
      </c>
      <c r="N278" s="175"/>
      <c r="O278" s="176">
        <v>-1854831405</v>
      </c>
      <c r="P278" s="176"/>
      <c r="Q278" s="176">
        <f t="shared" si="8"/>
        <v>-728606161</v>
      </c>
    </row>
    <row r="279" spans="1:17 16362:16362" ht="21">
      <c r="A279" s="174" t="s">
        <v>284</v>
      </c>
      <c r="B279" s="175"/>
      <c r="C279" s="176">
        <v>0</v>
      </c>
      <c r="D279" s="175"/>
      <c r="E279" s="176">
        <v>0</v>
      </c>
      <c r="F279" s="157"/>
      <c r="G279" s="176">
        <v>0</v>
      </c>
      <c r="H279" s="175"/>
      <c r="I279" s="176">
        <f t="shared" si="9"/>
        <v>0</v>
      </c>
      <c r="J279" s="176"/>
      <c r="K279" s="157">
        <v>252683</v>
      </c>
      <c r="L279" s="176"/>
      <c r="M279" s="176">
        <v>829063770</v>
      </c>
      <c r="N279" s="175"/>
      <c r="O279" s="176">
        <v>-1425685019</v>
      </c>
      <c r="P279" s="176"/>
      <c r="Q279" s="176">
        <f t="shared" si="8"/>
        <v>-596621249</v>
      </c>
    </row>
    <row r="280" spans="1:17 16362:16362" ht="21">
      <c r="A280" s="174" t="s">
        <v>305</v>
      </c>
      <c r="B280" s="175"/>
      <c r="C280" s="176">
        <v>2244865</v>
      </c>
      <c r="D280" s="175"/>
      <c r="E280" s="176">
        <v>3874636990</v>
      </c>
      <c r="F280" s="157"/>
      <c r="G280" s="176">
        <v>-3256263139</v>
      </c>
      <c r="H280" s="175"/>
      <c r="I280" s="176">
        <f t="shared" si="9"/>
        <v>618373851</v>
      </c>
      <c r="J280" s="176"/>
      <c r="K280" s="157">
        <v>2273945</v>
      </c>
      <c r="L280" s="176"/>
      <c r="M280" s="176">
        <v>3917365885</v>
      </c>
      <c r="N280" s="175"/>
      <c r="O280" s="176">
        <v>-3298168572</v>
      </c>
      <c r="P280" s="176"/>
      <c r="Q280" s="176">
        <f t="shared" si="8"/>
        <v>619197313</v>
      </c>
    </row>
    <row r="281" spans="1:17 16362:16362" ht="21">
      <c r="A281" s="174" t="s">
        <v>349</v>
      </c>
      <c r="B281" s="175"/>
      <c r="C281" s="176">
        <v>0</v>
      </c>
      <c r="D281" s="175"/>
      <c r="E281" s="176">
        <v>0</v>
      </c>
      <c r="F281" s="157"/>
      <c r="G281" s="176">
        <v>0</v>
      </c>
      <c r="H281" s="175"/>
      <c r="I281" s="176">
        <f t="shared" si="9"/>
        <v>0</v>
      </c>
      <c r="J281" s="176"/>
      <c r="K281" s="157">
        <v>299575</v>
      </c>
      <c r="L281" s="176"/>
      <c r="M281" s="176">
        <v>306192886</v>
      </c>
      <c r="N281" s="175"/>
      <c r="O281" s="176">
        <v>-470036633</v>
      </c>
      <c r="P281" s="176"/>
      <c r="Q281" s="176">
        <f t="shared" si="8"/>
        <v>-163843747</v>
      </c>
    </row>
    <row r="282" spans="1:17 16362:16362" ht="21">
      <c r="A282" s="174" t="s">
        <v>433</v>
      </c>
      <c r="B282" s="175"/>
      <c r="C282" s="176">
        <v>748455</v>
      </c>
      <c r="D282" s="175"/>
      <c r="E282" s="176">
        <v>1580203276</v>
      </c>
      <c r="F282" s="157"/>
      <c r="G282" s="176">
        <v>-1603788776</v>
      </c>
      <c r="H282" s="175"/>
      <c r="I282" s="176">
        <f t="shared" si="9"/>
        <v>-23585500</v>
      </c>
      <c r="J282" s="176"/>
      <c r="K282" s="157">
        <v>748455</v>
      </c>
      <c r="L282" s="176"/>
      <c r="M282" s="176">
        <v>1580203276</v>
      </c>
      <c r="N282" s="175"/>
      <c r="O282" s="176">
        <v>-1603788776</v>
      </c>
      <c r="P282" s="176"/>
      <c r="Q282" s="176">
        <f t="shared" si="8"/>
        <v>-23585500</v>
      </c>
    </row>
    <row r="283" spans="1:17 16362:16362" ht="21">
      <c r="A283" s="174" t="s">
        <v>375</v>
      </c>
      <c r="B283" s="175"/>
      <c r="C283" s="176">
        <v>6910</v>
      </c>
      <c r="D283" s="175"/>
      <c r="E283" s="176">
        <v>11436697</v>
      </c>
      <c r="F283" s="157"/>
      <c r="G283" s="176">
        <v>-19942492</v>
      </c>
      <c r="H283" s="175"/>
      <c r="I283" s="176">
        <f t="shared" si="9"/>
        <v>-8505795</v>
      </c>
      <c r="J283" s="176"/>
      <c r="K283" s="157">
        <v>6910</v>
      </c>
      <c r="L283" s="176"/>
      <c r="M283" s="176">
        <v>11436697</v>
      </c>
      <c r="N283" s="175"/>
      <c r="O283" s="176">
        <v>-19942492</v>
      </c>
      <c r="P283" s="176"/>
      <c r="Q283" s="176">
        <f t="shared" si="8"/>
        <v>-8505795</v>
      </c>
    </row>
    <row r="284" spans="1:17 16362:16362" ht="21">
      <c r="A284" s="174" t="s">
        <v>434</v>
      </c>
      <c r="B284" s="175"/>
      <c r="C284" s="176">
        <v>9931</v>
      </c>
      <c r="D284" s="175"/>
      <c r="E284" s="176">
        <v>14034437</v>
      </c>
      <c r="F284" s="157"/>
      <c r="G284" s="176">
        <v>-11248350</v>
      </c>
      <c r="H284" s="175"/>
      <c r="I284" s="176">
        <f t="shared" si="9"/>
        <v>2786087</v>
      </c>
      <c r="J284" s="176"/>
      <c r="K284" s="157">
        <v>9931</v>
      </c>
      <c r="L284" s="176"/>
      <c r="M284" s="176">
        <v>14034437</v>
      </c>
      <c r="N284" s="175"/>
      <c r="O284" s="176">
        <v>-11248350</v>
      </c>
      <c r="P284" s="176"/>
      <c r="Q284" s="176">
        <f t="shared" si="8"/>
        <v>2786087</v>
      </c>
    </row>
    <row r="285" spans="1:17 16362:16362" ht="21.6" thickBot="1">
      <c r="A285" s="174" t="s">
        <v>2</v>
      </c>
      <c r="B285" s="175"/>
      <c r="D285" s="175"/>
      <c r="E285" s="177">
        <f>SUM(E8:E284)</f>
        <v>979948097544</v>
      </c>
      <c r="F285" s="157"/>
      <c r="G285" s="177">
        <f>SUM(G8:G284)</f>
        <v>-934359472744</v>
      </c>
      <c r="H285" s="175"/>
      <c r="I285" s="177">
        <f>SUM(I8:I284)</f>
        <v>45588624800</v>
      </c>
      <c r="J285" s="176"/>
      <c r="L285" s="176"/>
      <c r="M285" s="177">
        <f>SUM(M8:M284)</f>
        <v>4683070945650</v>
      </c>
      <c r="N285" s="157"/>
      <c r="O285" s="177">
        <f>SUM(O8:O284)</f>
        <v>-4643758081471</v>
      </c>
      <c r="P285" s="175"/>
      <c r="Q285" s="177">
        <f>SUM(Q8:Q284)</f>
        <v>39312864179</v>
      </c>
      <c r="XEH285" s="15">
        <f>SUM(C285:XEG285)</f>
        <v>169802977958</v>
      </c>
    </row>
    <row r="286" spans="1:17 16362:16362" s="16" customFormat="1" ht="24.75" customHeight="1" thickTop="1">
      <c r="A286" s="127"/>
      <c r="B286" s="127"/>
      <c r="C286" s="127"/>
      <c r="D286" s="127"/>
      <c r="E286" s="179"/>
      <c r="F286" s="127"/>
      <c r="G286" s="179"/>
      <c r="H286" s="127"/>
      <c r="I286" s="180"/>
      <c r="J286" s="127"/>
      <c r="K286" s="127"/>
      <c r="L286" s="127"/>
      <c r="M286" s="179"/>
      <c r="N286" s="127"/>
      <c r="O286" s="179"/>
      <c r="P286" s="127"/>
      <c r="Q286" s="179"/>
    </row>
    <row r="287" spans="1:17 16362:16362" s="16" customFormat="1" ht="24.6">
      <c r="A287" s="160"/>
      <c r="B287" s="160"/>
      <c r="C287" s="160"/>
      <c r="D287" s="160"/>
      <c r="E287" s="181"/>
      <c r="F287" s="181"/>
      <c r="G287" s="181"/>
      <c r="H287" s="181"/>
      <c r="I287" s="166"/>
      <c r="J287" s="166"/>
      <c r="K287" s="166"/>
      <c r="L287" s="166"/>
      <c r="M287" s="166"/>
      <c r="N287" s="166"/>
      <c r="O287" s="180"/>
      <c r="P287" s="166"/>
      <c r="Q287" s="166"/>
    </row>
    <row r="288" spans="1:17 16362:16362" s="16" customFormat="1" ht="24.6">
      <c r="A288" s="300" t="s">
        <v>42</v>
      </c>
      <c r="B288" s="301"/>
      <c r="C288" s="301"/>
      <c r="D288" s="301"/>
      <c r="E288" s="301"/>
      <c r="F288" s="301"/>
      <c r="G288" s="301"/>
      <c r="H288" s="301"/>
      <c r="I288" s="301"/>
      <c r="J288" s="301"/>
      <c r="K288" s="301"/>
      <c r="L288" s="301"/>
      <c r="M288" s="301"/>
      <c r="N288" s="301"/>
      <c r="O288" s="301"/>
      <c r="P288" s="301"/>
      <c r="Q288" s="302"/>
    </row>
    <row r="289" spans="1:17" s="16" customFormat="1" ht="24.6">
      <c r="A289" s="182"/>
      <c r="B289" s="182"/>
      <c r="C289" s="182"/>
      <c r="D289" s="182"/>
      <c r="E289" s="182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</row>
    <row r="290" spans="1:17" s="16" customFormat="1" ht="24.6" hidden="1">
      <c r="A290" s="183"/>
      <c r="B290" s="183"/>
      <c r="C290" s="18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</row>
    <row r="291" spans="1:17" s="16" customFormat="1" ht="24.6" hidden="1">
      <c r="A291" s="183"/>
      <c r="B291" s="183"/>
      <c r="C291" s="183"/>
      <c r="D291" s="183"/>
      <c r="E291" s="183"/>
      <c r="F291" s="183"/>
      <c r="G291" s="183"/>
      <c r="H291" s="183"/>
      <c r="I291" s="178">
        <v>-710382912</v>
      </c>
      <c r="J291" s="183"/>
      <c r="K291" s="183"/>
      <c r="L291" s="183"/>
      <c r="M291" s="183"/>
      <c r="N291" s="183"/>
      <c r="O291" s="183"/>
      <c r="P291" s="183"/>
      <c r="Q291" s="178">
        <v>-3538883830</v>
      </c>
    </row>
    <row r="292" spans="1:17" s="16" customFormat="1" ht="24.6" hidden="1">
      <c r="A292" s="183"/>
      <c r="B292" s="183"/>
      <c r="C292" s="183"/>
      <c r="D292" s="183"/>
      <c r="E292" s="183"/>
      <c r="F292" s="183"/>
      <c r="G292" s="183"/>
      <c r="H292" s="183"/>
      <c r="I292" s="178">
        <v>-3739017084</v>
      </c>
      <c r="J292" s="183"/>
      <c r="K292" s="183"/>
      <c r="L292" s="183"/>
      <c r="M292" s="183"/>
      <c r="N292" s="183"/>
      <c r="O292" s="183"/>
      <c r="P292" s="183"/>
      <c r="Q292" s="178">
        <v>-18626426744</v>
      </c>
    </row>
    <row r="293" spans="1:17" hidden="1">
      <c r="C293" s="145">
        <v>97612264</v>
      </c>
      <c r="E293" s="128">
        <f>' سهام'!P268</f>
        <v>979948096048</v>
      </c>
      <c r="I293" s="178">
        <v>43518952629</v>
      </c>
      <c r="K293" s="178">
        <v>418331774</v>
      </c>
      <c r="Q293" s="178">
        <v>15889549953</v>
      </c>
    </row>
    <row r="294" spans="1:17" s="29" customFormat="1" hidden="1">
      <c r="A294" s="127"/>
      <c r="B294" s="127"/>
      <c r="C294" s="143">
        <v>97612264</v>
      </c>
      <c r="D294" s="127"/>
      <c r="E294" s="128">
        <v>743354566961</v>
      </c>
      <c r="F294" s="128"/>
      <c r="G294" s="128">
        <f>I285-E285</f>
        <v>-934359472744</v>
      </c>
      <c r="H294" s="128"/>
      <c r="I294" s="178">
        <f>SUM(I291:I293)</f>
        <v>39069552633</v>
      </c>
      <c r="J294" s="178"/>
      <c r="K294" s="178">
        <v>418331774</v>
      </c>
      <c r="L294" s="178"/>
      <c r="M294" s="178">
        <v>3703122845872</v>
      </c>
      <c r="N294" s="178"/>
      <c r="O294" s="178">
        <f>Q285-M285</f>
        <v>-4643758081471</v>
      </c>
      <c r="P294" s="178"/>
      <c r="Q294" s="178">
        <f>SUM(Q291:Q293)</f>
        <v>-6275760621</v>
      </c>
    </row>
    <row r="295" spans="1:17" hidden="1">
      <c r="C295" s="145">
        <f>C294-C293</f>
        <v>0</v>
      </c>
      <c r="E295" s="128">
        <f>E294-E285</f>
        <v>-236593530583</v>
      </c>
      <c r="G295" s="128">
        <f>G294-G285</f>
        <v>0</v>
      </c>
      <c r="I295" s="178">
        <f>I294-I285</f>
        <v>-6519072167</v>
      </c>
      <c r="K295" s="178">
        <f>K294-K293</f>
        <v>0</v>
      </c>
      <c r="M295" s="178">
        <f>M294-M285</f>
        <v>-979948099778</v>
      </c>
      <c r="O295" s="178">
        <f>O294-O285</f>
        <v>0</v>
      </c>
      <c r="Q295" s="178">
        <f>Q294-Q285</f>
        <v>-45588624800</v>
      </c>
    </row>
    <row r="296" spans="1:17" hidden="1"/>
    <row r="297" spans="1:17" hidden="1"/>
    <row r="298" spans="1:17" hidden="1"/>
    <row r="299" spans="1:17" hidden="1">
      <c r="I299" s="178">
        <f>I293-I291-I292</f>
        <v>47968352625</v>
      </c>
    </row>
    <row r="300" spans="1:17" hidden="1"/>
    <row r="301" spans="1:17" hidden="1"/>
    <row r="302" spans="1:17" hidden="1"/>
    <row r="303" spans="1:17" hidden="1"/>
    <row r="304" spans="1:17" hidden="1"/>
    <row r="305" hidden="1"/>
    <row r="306" hidden="1"/>
  </sheetData>
  <autoFilter ref="A7:Q285" xr:uid="{00000000-0009-0000-0000-000007000000}">
    <sortState xmlns:xlrd2="http://schemas.microsoft.com/office/spreadsheetml/2017/richdata2" ref="A8:Q239">
      <sortCondition ref="A7"/>
    </sortState>
  </autoFilter>
  <mergeCells count="6">
    <mergeCell ref="A288:Q288"/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57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74"/>
  <sheetViews>
    <sheetView rightToLeft="1" view="pageBreakPreview" topLeftCell="A246" zoomScale="80" zoomScaleNormal="100" zoomScaleSheetLayoutView="80" workbookViewId="0">
      <selection activeCell="C265" sqref="C265"/>
    </sheetView>
  </sheetViews>
  <sheetFormatPr defaultColWidth="9.109375" defaultRowHeight="21"/>
  <cols>
    <col min="1" max="1" width="31.109375" style="127" bestFit="1" customWidth="1"/>
    <col min="2" max="2" width="0.5546875" style="127" customWidth="1"/>
    <col min="3" max="3" width="15.44140625" style="166" bestFit="1" customWidth="1"/>
    <col min="4" max="4" width="0.88671875" style="166" customWidth="1"/>
    <col min="5" max="5" width="25.33203125" style="166" customWidth="1"/>
    <col min="6" max="6" width="0.88671875" style="166" customWidth="1"/>
    <col min="7" max="7" width="27.33203125" style="166" bestFit="1" customWidth="1"/>
    <col min="8" max="8" width="0.5546875" style="166" customWidth="1"/>
    <col min="9" max="9" width="25.44140625" style="173" bestFit="1" customWidth="1"/>
    <col min="10" max="10" width="18.88671875" style="166" bestFit="1" customWidth="1"/>
    <col min="11" max="11" width="1.109375" style="166" customWidth="1"/>
    <col min="12" max="12" width="26" style="166" bestFit="1" customWidth="1"/>
    <col min="13" max="13" width="1" style="166" customWidth="1"/>
    <col min="14" max="14" width="26.6640625" style="166" bestFit="1" customWidth="1"/>
    <col min="15" max="15" width="1.109375" style="166" customWidth="1"/>
    <col min="16" max="16" width="24.6640625" style="166" bestFit="1" customWidth="1"/>
    <col min="17" max="16384" width="9.109375" style="14"/>
  </cols>
  <sheetData>
    <row r="1" spans="1:16" ht="21.6">
      <c r="A1" s="295" t="s">
        <v>84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pans="1:16" ht="21.6">
      <c r="A2" s="295" t="s">
        <v>53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</row>
    <row r="3" spans="1:16" ht="21.6">
      <c r="A3" s="295" t="str">
        <f>' سهام'!B3</f>
        <v>برای ماه منتهی به 1402/10/30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</row>
    <row r="4" spans="1:16">
      <c r="A4" s="281" t="s">
        <v>86</v>
      </c>
      <c r="B4" s="281"/>
      <c r="C4" s="281"/>
      <c r="D4" s="281"/>
      <c r="E4" s="281"/>
      <c r="F4" s="281"/>
      <c r="G4" s="281"/>
      <c r="H4" s="85"/>
    </row>
    <row r="5" spans="1:16" ht="22.2" thickBot="1">
      <c r="A5" s="86"/>
      <c r="B5" s="86"/>
      <c r="C5" s="309" t="str">
        <f>'درآمد سود سهام'!$J$6</f>
        <v>طی  دی ماه</v>
      </c>
      <c r="D5" s="309"/>
      <c r="E5" s="309"/>
      <c r="F5" s="309"/>
      <c r="G5" s="309"/>
      <c r="H5" s="309"/>
      <c r="I5" s="309"/>
      <c r="J5" s="303" t="str">
        <f>'درآمد سود سهام'!$P$6</f>
        <v>از ابتدای سال مالی تا پایان دی ماه</v>
      </c>
      <c r="K5" s="303"/>
      <c r="L5" s="303"/>
      <c r="M5" s="303"/>
      <c r="N5" s="303"/>
      <c r="O5" s="303"/>
      <c r="P5" s="303"/>
    </row>
    <row r="6" spans="1:16" ht="42.6" thickBot="1">
      <c r="A6" s="105" t="s">
        <v>37</v>
      </c>
      <c r="B6" s="105"/>
      <c r="C6" s="172" t="s">
        <v>3</v>
      </c>
      <c r="D6" s="173"/>
      <c r="E6" s="171" t="s">
        <v>21</v>
      </c>
      <c r="F6" s="173"/>
      <c r="G6" s="172" t="s">
        <v>41</v>
      </c>
      <c r="H6" s="173" t="s">
        <v>346</v>
      </c>
      <c r="I6" s="171" t="s">
        <v>244</v>
      </c>
      <c r="J6" s="172" t="s">
        <v>3</v>
      </c>
      <c r="K6" s="173"/>
      <c r="L6" s="171" t="s">
        <v>21</v>
      </c>
      <c r="M6" s="173"/>
      <c r="N6" s="172" t="s">
        <v>41</v>
      </c>
      <c r="O6" s="173"/>
      <c r="P6" s="171" t="s">
        <v>244</v>
      </c>
    </row>
    <row r="7" spans="1:16">
      <c r="A7" s="133" t="s">
        <v>435</v>
      </c>
      <c r="C7" s="157">
        <v>5270374</v>
      </c>
      <c r="D7" s="157"/>
      <c r="E7" s="157">
        <v>22543482731</v>
      </c>
      <c r="F7" s="157"/>
      <c r="G7" s="157">
        <v>-23002346553</v>
      </c>
      <c r="H7" s="157">
        <v>-7916139170</v>
      </c>
      <c r="I7" s="169">
        <f>E7+G7</f>
        <v>-458863822</v>
      </c>
      <c r="J7" s="157">
        <v>5270374</v>
      </c>
      <c r="K7" s="157"/>
      <c r="L7" s="157">
        <v>22543482731</v>
      </c>
      <c r="M7" s="157"/>
      <c r="N7" s="157">
        <v>-23002346553</v>
      </c>
      <c r="O7" s="157"/>
      <c r="P7" s="157">
        <f>L7+N7</f>
        <v>-458863822</v>
      </c>
    </row>
    <row r="8" spans="1:16">
      <c r="A8" s="133" t="s">
        <v>401</v>
      </c>
      <c r="C8" s="157">
        <v>3481249</v>
      </c>
      <c r="D8" s="157"/>
      <c r="E8" s="157">
        <v>45852096285</v>
      </c>
      <c r="F8" s="157"/>
      <c r="G8" s="157">
        <v>-50408383699</v>
      </c>
      <c r="H8" s="157">
        <v>-1936256999</v>
      </c>
      <c r="I8" s="169">
        <f t="shared" ref="I8:I71" si="0">E8+G8</f>
        <v>-4556287414</v>
      </c>
      <c r="J8" s="157">
        <v>3481249</v>
      </c>
      <c r="K8" s="157"/>
      <c r="L8" s="157">
        <v>45852096285</v>
      </c>
      <c r="M8" s="157"/>
      <c r="N8" s="157">
        <v>-50434450711</v>
      </c>
      <c r="O8" s="157"/>
      <c r="P8" s="157">
        <f t="shared" ref="P8:P71" si="1">L8+N8</f>
        <v>-4582354426</v>
      </c>
    </row>
    <row r="9" spans="1:16">
      <c r="A9" s="133" t="s">
        <v>390</v>
      </c>
      <c r="C9" s="157">
        <v>624558</v>
      </c>
      <c r="D9" s="157"/>
      <c r="E9" s="157">
        <v>46203052706</v>
      </c>
      <c r="F9" s="157"/>
      <c r="G9" s="157">
        <v>-42188305196</v>
      </c>
      <c r="H9" s="157">
        <v>-3071056837</v>
      </c>
      <c r="I9" s="169">
        <f t="shared" si="0"/>
        <v>4014747510</v>
      </c>
      <c r="J9" s="157">
        <v>624558</v>
      </c>
      <c r="K9" s="157"/>
      <c r="L9" s="157">
        <v>46203052706</v>
      </c>
      <c r="M9" s="157"/>
      <c r="N9" s="157">
        <v>-44095095203</v>
      </c>
      <c r="O9" s="157"/>
      <c r="P9" s="157">
        <f t="shared" si="1"/>
        <v>2107957503</v>
      </c>
    </row>
    <row r="10" spans="1:16">
      <c r="A10" s="133" t="s">
        <v>403</v>
      </c>
      <c r="C10" s="157">
        <v>2946749</v>
      </c>
      <c r="D10" s="157"/>
      <c r="E10" s="157">
        <v>56182359881</v>
      </c>
      <c r="F10" s="157"/>
      <c r="G10" s="157">
        <v>-58174764655</v>
      </c>
      <c r="H10" s="157">
        <v>-24247525582</v>
      </c>
      <c r="I10" s="169">
        <f t="shared" si="0"/>
        <v>-1992404774</v>
      </c>
      <c r="J10" s="157">
        <v>2946749</v>
      </c>
      <c r="K10" s="157"/>
      <c r="L10" s="157">
        <v>56182359881</v>
      </c>
      <c r="M10" s="157"/>
      <c r="N10" s="157">
        <v>-54312231195</v>
      </c>
      <c r="O10" s="157"/>
      <c r="P10" s="157">
        <f t="shared" si="1"/>
        <v>1870128686</v>
      </c>
    </row>
    <row r="11" spans="1:16">
      <c r="A11" s="133" t="s">
        <v>388</v>
      </c>
      <c r="C11" s="157">
        <v>764993</v>
      </c>
      <c r="D11" s="157"/>
      <c r="E11" s="157">
        <v>10547320719</v>
      </c>
      <c r="F11" s="157"/>
      <c r="G11" s="157">
        <v>-11887638958</v>
      </c>
      <c r="H11" s="157">
        <v>-15815703967</v>
      </c>
      <c r="I11" s="169">
        <f t="shared" si="0"/>
        <v>-1340318239</v>
      </c>
      <c r="J11" s="157">
        <v>764993</v>
      </c>
      <c r="K11" s="157"/>
      <c r="L11" s="157">
        <v>10547320719</v>
      </c>
      <c r="M11" s="157"/>
      <c r="N11" s="157">
        <v>-10081325926</v>
      </c>
      <c r="O11" s="157"/>
      <c r="P11" s="157">
        <f t="shared" si="1"/>
        <v>465994793</v>
      </c>
    </row>
    <row r="12" spans="1:16">
      <c r="A12" s="133" t="s">
        <v>365</v>
      </c>
      <c r="C12" s="157">
        <v>13475320</v>
      </c>
      <c r="D12" s="157"/>
      <c r="E12" s="157">
        <v>57264231396</v>
      </c>
      <c r="F12" s="157"/>
      <c r="G12" s="157">
        <v>-61974056887</v>
      </c>
      <c r="H12" s="157">
        <v>-45306747252</v>
      </c>
      <c r="I12" s="169">
        <f t="shared" si="0"/>
        <v>-4709825491</v>
      </c>
      <c r="J12" s="157">
        <v>13475320</v>
      </c>
      <c r="K12" s="157"/>
      <c r="L12" s="157">
        <v>57264231396</v>
      </c>
      <c r="M12" s="157"/>
      <c r="N12" s="157">
        <v>-51603024690</v>
      </c>
      <c r="O12" s="157"/>
      <c r="P12" s="157">
        <f t="shared" si="1"/>
        <v>5661206706</v>
      </c>
    </row>
    <row r="13" spans="1:16">
      <c r="A13" s="133" t="s">
        <v>356</v>
      </c>
      <c r="C13" s="157">
        <v>3296068</v>
      </c>
      <c r="D13" s="157"/>
      <c r="E13" s="157">
        <v>54847880062</v>
      </c>
      <c r="F13" s="157"/>
      <c r="G13" s="157">
        <v>-62318831297</v>
      </c>
      <c r="H13" s="157">
        <v>-48992878931</v>
      </c>
      <c r="I13" s="169">
        <f t="shared" si="0"/>
        <v>-7470951235</v>
      </c>
      <c r="J13" s="157">
        <v>3296068</v>
      </c>
      <c r="K13" s="157"/>
      <c r="L13" s="157">
        <v>54847880062</v>
      </c>
      <c r="M13" s="157"/>
      <c r="N13" s="157">
        <v>-53788646375</v>
      </c>
      <c r="O13" s="157"/>
      <c r="P13" s="157">
        <f t="shared" si="1"/>
        <v>1059233687</v>
      </c>
    </row>
    <row r="14" spans="1:16">
      <c r="A14" s="133" t="s">
        <v>88</v>
      </c>
      <c r="C14" s="157">
        <v>4619159</v>
      </c>
      <c r="D14" s="157"/>
      <c r="E14" s="157">
        <v>39396571536</v>
      </c>
      <c r="F14" s="157"/>
      <c r="G14" s="157">
        <v>-40275133220</v>
      </c>
      <c r="H14" s="157">
        <v>-49458513231</v>
      </c>
      <c r="I14" s="169">
        <f t="shared" si="0"/>
        <v>-878561684</v>
      </c>
      <c r="J14" s="157">
        <v>4619159</v>
      </c>
      <c r="K14" s="157"/>
      <c r="L14" s="157">
        <v>39396571536</v>
      </c>
      <c r="M14" s="157"/>
      <c r="N14" s="157">
        <v>-31270196471</v>
      </c>
      <c r="O14" s="157"/>
      <c r="P14" s="157">
        <f t="shared" si="1"/>
        <v>8126375065</v>
      </c>
    </row>
    <row r="15" spans="1:16">
      <c r="A15" s="133" t="s">
        <v>334</v>
      </c>
      <c r="C15" s="157">
        <v>13781829</v>
      </c>
      <c r="D15" s="157"/>
      <c r="E15" s="157">
        <v>37701924232</v>
      </c>
      <c r="F15" s="157"/>
      <c r="G15" s="157">
        <v>-38233588032</v>
      </c>
      <c r="H15" s="157">
        <v>-12934894159</v>
      </c>
      <c r="I15" s="169">
        <f t="shared" si="0"/>
        <v>-531663800</v>
      </c>
      <c r="J15" s="157">
        <v>13781829</v>
      </c>
      <c r="K15" s="157"/>
      <c r="L15" s="157">
        <v>37701924232</v>
      </c>
      <c r="M15" s="157"/>
      <c r="N15" s="157">
        <v>-39953196124</v>
      </c>
      <c r="O15" s="157"/>
      <c r="P15" s="157">
        <f t="shared" si="1"/>
        <v>-2251271892</v>
      </c>
    </row>
    <row r="16" spans="1:16">
      <c r="A16" s="133" t="s">
        <v>303</v>
      </c>
      <c r="C16" s="157">
        <v>7579661</v>
      </c>
      <c r="D16" s="157"/>
      <c r="E16" s="157">
        <v>35563132727</v>
      </c>
      <c r="F16" s="157"/>
      <c r="G16" s="157">
        <v>-36917468664</v>
      </c>
      <c r="H16" s="157">
        <v>-3405221259</v>
      </c>
      <c r="I16" s="169">
        <f t="shared" si="0"/>
        <v>-1354335937</v>
      </c>
      <c r="J16" s="157">
        <v>7579661</v>
      </c>
      <c r="K16" s="157"/>
      <c r="L16" s="157">
        <v>35563132727</v>
      </c>
      <c r="M16" s="157"/>
      <c r="N16" s="157">
        <v>-39094696496</v>
      </c>
      <c r="O16" s="157"/>
      <c r="P16" s="157">
        <f t="shared" si="1"/>
        <v>-3531563769</v>
      </c>
    </row>
    <row r="17" spans="1:16">
      <c r="A17" s="133" t="s">
        <v>306</v>
      </c>
      <c r="C17" s="157">
        <v>12437776</v>
      </c>
      <c r="D17" s="157"/>
      <c r="E17" s="157">
        <v>64044334989</v>
      </c>
      <c r="F17" s="157"/>
      <c r="G17" s="157">
        <v>-80910917814</v>
      </c>
      <c r="H17" s="157">
        <v>-11685628851</v>
      </c>
      <c r="I17" s="169">
        <f t="shared" si="0"/>
        <v>-16866582825</v>
      </c>
      <c r="J17" s="157">
        <v>12437776</v>
      </c>
      <c r="K17" s="157"/>
      <c r="L17" s="157">
        <v>64044334989</v>
      </c>
      <c r="M17" s="157"/>
      <c r="N17" s="157">
        <v>-67342445013</v>
      </c>
      <c r="O17" s="157"/>
      <c r="P17" s="157">
        <f t="shared" si="1"/>
        <v>-3298110024</v>
      </c>
    </row>
    <row r="18" spans="1:16">
      <c r="A18" s="133" t="s">
        <v>296</v>
      </c>
      <c r="C18" s="157">
        <v>11758150</v>
      </c>
      <c r="D18" s="157"/>
      <c r="E18" s="157">
        <v>40698274127</v>
      </c>
      <c r="F18" s="157"/>
      <c r="G18" s="157">
        <v>-41779271237</v>
      </c>
      <c r="H18" s="157">
        <v>-72145527788</v>
      </c>
      <c r="I18" s="169">
        <f t="shared" si="0"/>
        <v>-1080997110</v>
      </c>
      <c r="J18" s="157">
        <v>11758150</v>
      </c>
      <c r="K18" s="157"/>
      <c r="L18" s="157">
        <v>40698274127</v>
      </c>
      <c r="M18" s="157"/>
      <c r="N18" s="157">
        <v>-45449647843</v>
      </c>
      <c r="O18" s="157"/>
      <c r="P18" s="157">
        <f t="shared" si="1"/>
        <v>-4751373716</v>
      </c>
    </row>
    <row r="19" spans="1:16">
      <c r="A19" s="133" t="s">
        <v>288</v>
      </c>
      <c r="C19" s="157">
        <v>1549668</v>
      </c>
      <c r="D19" s="157"/>
      <c r="E19" s="157">
        <v>48847589448</v>
      </c>
      <c r="F19" s="157"/>
      <c r="G19" s="157">
        <v>-50960399040</v>
      </c>
      <c r="H19" s="157">
        <v>-26854671217</v>
      </c>
      <c r="I19" s="169">
        <f t="shared" si="0"/>
        <v>-2112809592</v>
      </c>
      <c r="J19" s="157">
        <v>1549668</v>
      </c>
      <c r="K19" s="157"/>
      <c r="L19" s="157">
        <v>48847589448</v>
      </c>
      <c r="M19" s="157"/>
      <c r="N19" s="157">
        <v>-43045438152</v>
      </c>
      <c r="O19" s="157"/>
      <c r="P19" s="157">
        <f t="shared" si="1"/>
        <v>5802151296</v>
      </c>
    </row>
    <row r="20" spans="1:16">
      <c r="A20" s="133" t="s">
        <v>282</v>
      </c>
      <c r="C20" s="157">
        <v>10920285</v>
      </c>
      <c r="D20" s="157"/>
      <c r="E20" s="157">
        <v>34682713231</v>
      </c>
      <c r="F20" s="157"/>
      <c r="G20" s="157">
        <v>-39328241739</v>
      </c>
      <c r="H20" s="157">
        <v>-12821684308</v>
      </c>
      <c r="I20" s="169">
        <f t="shared" si="0"/>
        <v>-4645528508</v>
      </c>
      <c r="J20" s="157">
        <v>10920285</v>
      </c>
      <c r="K20" s="157"/>
      <c r="L20" s="157">
        <v>34682713231</v>
      </c>
      <c r="M20" s="157"/>
      <c r="N20" s="157">
        <v>-35911424680</v>
      </c>
      <c r="O20" s="157"/>
      <c r="P20" s="157">
        <f t="shared" si="1"/>
        <v>-1228711449</v>
      </c>
    </row>
    <row r="21" spans="1:16">
      <c r="A21" s="133" t="s">
        <v>274</v>
      </c>
      <c r="C21" s="157">
        <v>2963957</v>
      </c>
      <c r="D21" s="157"/>
      <c r="E21" s="157">
        <v>35473710331</v>
      </c>
      <c r="F21" s="157"/>
      <c r="G21" s="157">
        <v>-36695065585</v>
      </c>
      <c r="H21" s="157">
        <v>-108615507915</v>
      </c>
      <c r="I21" s="169">
        <f t="shared" si="0"/>
        <v>-1221355254</v>
      </c>
      <c r="J21" s="157">
        <v>2963957</v>
      </c>
      <c r="K21" s="157"/>
      <c r="L21" s="157">
        <v>35473710331</v>
      </c>
      <c r="M21" s="157"/>
      <c r="N21" s="157">
        <v>-42546591471</v>
      </c>
      <c r="O21" s="157"/>
      <c r="P21" s="157">
        <f t="shared" si="1"/>
        <v>-7072881140</v>
      </c>
    </row>
    <row r="22" spans="1:16">
      <c r="A22" s="133" t="s">
        <v>279</v>
      </c>
      <c r="C22" s="157">
        <v>9266815</v>
      </c>
      <c r="D22" s="157"/>
      <c r="E22" s="157">
        <v>62086706023</v>
      </c>
      <c r="F22" s="157"/>
      <c r="G22" s="157">
        <v>-59669446744</v>
      </c>
      <c r="H22" s="157">
        <v>-223118500195</v>
      </c>
      <c r="I22" s="169">
        <f t="shared" si="0"/>
        <v>2417259279</v>
      </c>
      <c r="J22" s="157">
        <v>9266815</v>
      </c>
      <c r="K22" s="157"/>
      <c r="L22" s="157">
        <v>62086706023</v>
      </c>
      <c r="M22" s="157"/>
      <c r="N22" s="157">
        <v>-42608286510</v>
      </c>
      <c r="O22" s="157"/>
      <c r="P22" s="157">
        <f t="shared" si="1"/>
        <v>19478419513</v>
      </c>
    </row>
    <row r="23" spans="1:16">
      <c r="A23" s="133" t="s">
        <v>271</v>
      </c>
      <c r="C23" s="157">
        <v>1943183</v>
      </c>
      <c r="D23" s="157"/>
      <c r="E23" s="157">
        <v>20320653567</v>
      </c>
      <c r="F23" s="157"/>
      <c r="G23" s="157">
        <v>-23254196062</v>
      </c>
      <c r="H23" s="157">
        <v>-47517103471</v>
      </c>
      <c r="I23" s="169">
        <f t="shared" si="0"/>
        <v>-2933542495</v>
      </c>
      <c r="J23" s="157">
        <v>1943183</v>
      </c>
      <c r="K23" s="157"/>
      <c r="L23" s="157">
        <v>20320653567</v>
      </c>
      <c r="M23" s="157"/>
      <c r="N23" s="157">
        <v>-21485460232</v>
      </c>
      <c r="O23" s="157"/>
      <c r="P23" s="157">
        <f t="shared" si="1"/>
        <v>-1164806665</v>
      </c>
    </row>
    <row r="24" spans="1:16">
      <c r="A24" s="133" t="s">
        <v>265</v>
      </c>
      <c r="C24" s="157">
        <v>22113882</v>
      </c>
      <c r="D24" s="157"/>
      <c r="E24" s="157">
        <v>53416999702</v>
      </c>
      <c r="F24" s="157"/>
      <c r="G24" s="157">
        <v>-58766606055</v>
      </c>
      <c r="H24" s="157">
        <v>-11058787401</v>
      </c>
      <c r="I24" s="169">
        <f t="shared" si="0"/>
        <v>-5349606353</v>
      </c>
      <c r="J24" s="157">
        <v>22113882</v>
      </c>
      <c r="K24" s="157"/>
      <c r="L24" s="157">
        <v>53416999702</v>
      </c>
      <c r="M24" s="157"/>
      <c r="N24" s="157">
        <v>-63754150506</v>
      </c>
      <c r="O24" s="157"/>
      <c r="P24" s="157">
        <f t="shared" si="1"/>
        <v>-10337150804</v>
      </c>
    </row>
    <row r="25" spans="1:16">
      <c r="A25" s="133" t="s">
        <v>263</v>
      </c>
      <c r="C25" s="157">
        <v>1917322</v>
      </c>
      <c r="D25" s="157"/>
      <c r="E25" s="157">
        <v>78428358390</v>
      </c>
      <c r="F25" s="157"/>
      <c r="G25" s="157">
        <v>-83703227873</v>
      </c>
      <c r="H25" s="157">
        <v>-27067271732</v>
      </c>
      <c r="I25" s="169">
        <f t="shared" si="0"/>
        <v>-5274869483</v>
      </c>
      <c r="J25" s="157">
        <v>1917322</v>
      </c>
      <c r="K25" s="157"/>
      <c r="L25" s="157">
        <v>78428358390</v>
      </c>
      <c r="M25" s="157"/>
      <c r="N25" s="157">
        <v>-90772093578</v>
      </c>
      <c r="O25" s="157"/>
      <c r="P25" s="157">
        <f t="shared" si="1"/>
        <v>-12343735188</v>
      </c>
    </row>
    <row r="26" spans="1:16">
      <c r="A26" s="133" t="s">
        <v>255</v>
      </c>
      <c r="C26" s="157">
        <v>8699319</v>
      </c>
      <c r="D26" s="157"/>
      <c r="E26" s="157">
        <v>54220188991</v>
      </c>
      <c r="F26" s="157"/>
      <c r="G26" s="157">
        <v>-59668150561</v>
      </c>
      <c r="H26" s="157">
        <v>-40260462699</v>
      </c>
      <c r="I26" s="169">
        <f t="shared" si="0"/>
        <v>-5447961570</v>
      </c>
      <c r="J26" s="157">
        <v>8699319</v>
      </c>
      <c r="K26" s="157"/>
      <c r="L26" s="157">
        <v>54220188991</v>
      </c>
      <c r="M26" s="157"/>
      <c r="N26" s="157">
        <v>-48409536539</v>
      </c>
      <c r="O26" s="157"/>
      <c r="P26" s="157">
        <f t="shared" si="1"/>
        <v>5810652452</v>
      </c>
    </row>
    <row r="27" spans="1:16">
      <c r="A27" s="133" t="s">
        <v>236</v>
      </c>
      <c r="C27" s="157">
        <v>13517654</v>
      </c>
      <c r="D27" s="157"/>
      <c r="E27" s="157">
        <v>57444132426</v>
      </c>
      <c r="F27" s="157"/>
      <c r="G27" s="157">
        <v>-67146072420</v>
      </c>
      <c r="H27" s="157">
        <v>28249587204</v>
      </c>
      <c r="I27" s="169">
        <f t="shared" si="0"/>
        <v>-9701939994</v>
      </c>
      <c r="J27" s="157">
        <v>13517654</v>
      </c>
      <c r="K27" s="157"/>
      <c r="L27" s="157">
        <v>57444132426</v>
      </c>
      <c r="M27" s="157"/>
      <c r="N27" s="157">
        <v>-71699334458</v>
      </c>
      <c r="O27" s="157"/>
      <c r="P27" s="157">
        <f t="shared" si="1"/>
        <v>-14255202032</v>
      </c>
    </row>
    <row r="28" spans="1:16">
      <c r="A28" s="133" t="s">
        <v>218</v>
      </c>
      <c r="C28" s="157">
        <v>30732268</v>
      </c>
      <c r="D28" s="157"/>
      <c r="E28" s="157">
        <v>47290488239</v>
      </c>
      <c r="F28" s="157"/>
      <c r="G28" s="157">
        <v>-51476280855</v>
      </c>
      <c r="H28" s="157">
        <v>26039058237</v>
      </c>
      <c r="I28" s="169">
        <f t="shared" si="0"/>
        <v>-4185792616</v>
      </c>
      <c r="J28" s="157">
        <v>30732268</v>
      </c>
      <c r="K28" s="157"/>
      <c r="L28" s="157">
        <v>47290488239</v>
      </c>
      <c r="M28" s="157"/>
      <c r="N28" s="157">
        <v>-51421172704</v>
      </c>
      <c r="O28" s="157"/>
      <c r="P28" s="157">
        <f t="shared" si="1"/>
        <v>-4130684465</v>
      </c>
    </row>
    <row r="29" spans="1:16">
      <c r="A29" s="133" t="s">
        <v>219</v>
      </c>
      <c r="C29" s="157">
        <v>3823644</v>
      </c>
      <c r="D29" s="157"/>
      <c r="E29" s="157">
        <v>60244159097</v>
      </c>
      <c r="F29" s="157"/>
      <c r="G29" s="157">
        <v>-62910787993</v>
      </c>
      <c r="H29" s="157">
        <v>63540253820</v>
      </c>
      <c r="I29" s="169">
        <f t="shared" si="0"/>
        <v>-2666628896</v>
      </c>
      <c r="J29" s="157">
        <v>3823644</v>
      </c>
      <c r="K29" s="157"/>
      <c r="L29" s="157">
        <v>60244159097</v>
      </c>
      <c r="M29" s="157"/>
      <c r="N29" s="157">
        <v>-71804167861</v>
      </c>
      <c r="O29" s="157"/>
      <c r="P29" s="157">
        <f t="shared" si="1"/>
        <v>-11560008764</v>
      </c>
    </row>
    <row r="30" spans="1:16">
      <c r="A30" s="133" t="s">
        <v>220</v>
      </c>
      <c r="C30" s="157">
        <v>7331487</v>
      </c>
      <c r="D30" s="157"/>
      <c r="E30" s="157">
        <v>54221713018</v>
      </c>
      <c r="F30" s="157"/>
      <c r="G30" s="157">
        <v>-49401106882</v>
      </c>
      <c r="H30" s="157">
        <v>32244014093</v>
      </c>
      <c r="I30" s="169">
        <f t="shared" si="0"/>
        <v>4820606136</v>
      </c>
      <c r="J30" s="157">
        <v>7331487</v>
      </c>
      <c r="K30" s="157"/>
      <c r="L30" s="157">
        <v>54221713018</v>
      </c>
      <c r="M30" s="157"/>
      <c r="N30" s="157">
        <v>-58193817132</v>
      </c>
      <c r="O30" s="157"/>
      <c r="P30" s="157">
        <f t="shared" si="1"/>
        <v>-3972104114</v>
      </c>
    </row>
    <row r="31" spans="1:16">
      <c r="A31" s="133" t="s">
        <v>100</v>
      </c>
      <c r="C31" s="157">
        <v>1697568</v>
      </c>
      <c r="D31" s="157"/>
      <c r="E31" s="157">
        <v>19304627864</v>
      </c>
      <c r="F31" s="157"/>
      <c r="G31" s="157">
        <v>-21656928520</v>
      </c>
      <c r="H31" s="157">
        <v>29347188459</v>
      </c>
      <c r="I31" s="169">
        <f t="shared" si="0"/>
        <v>-2352300656</v>
      </c>
      <c r="J31" s="157">
        <v>1697568</v>
      </c>
      <c r="K31" s="157"/>
      <c r="L31" s="157">
        <v>19304627864</v>
      </c>
      <c r="M31" s="157"/>
      <c r="N31" s="157">
        <v>-19228875058</v>
      </c>
      <c r="O31" s="157"/>
      <c r="P31" s="157">
        <f t="shared" si="1"/>
        <v>75752806</v>
      </c>
    </row>
    <row r="32" spans="1:16">
      <c r="A32" s="133" t="s">
        <v>99</v>
      </c>
      <c r="C32" s="157">
        <v>19731008</v>
      </c>
      <c r="D32" s="157"/>
      <c r="E32" s="157">
        <v>42934189014</v>
      </c>
      <c r="F32" s="157"/>
      <c r="G32" s="157">
        <v>-46063458706</v>
      </c>
      <c r="H32" s="157">
        <v>46661474309</v>
      </c>
      <c r="I32" s="169">
        <f t="shared" si="0"/>
        <v>-3129269692</v>
      </c>
      <c r="J32" s="157">
        <v>19731008</v>
      </c>
      <c r="K32" s="157"/>
      <c r="L32" s="157">
        <v>42934189014</v>
      </c>
      <c r="M32" s="157"/>
      <c r="N32" s="157">
        <v>-57160042461</v>
      </c>
      <c r="O32" s="157"/>
      <c r="P32" s="157">
        <f t="shared" si="1"/>
        <v>-14225853447</v>
      </c>
    </row>
    <row r="33" spans="1:16">
      <c r="A33" s="133" t="s">
        <v>98</v>
      </c>
      <c r="C33" s="157">
        <v>6257175</v>
      </c>
      <c r="D33" s="157"/>
      <c r="E33" s="157">
        <v>35578084308</v>
      </c>
      <c r="F33" s="157"/>
      <c r="G33" s="157">
        <v>-41185087213</v>
      </c>
      <c r="H33" s="157">
        <v>134212997466</v>
      </c>
      <c r="I33" s="169">
        <f t="shared" si="0"/>
        <v>-5607002905</v>
      </c>
      <c r="J33" s="157">
        <v>6257175</v>
      </c>
      <c r="K33" s="157"/>
      <c r="L33" s="157">
        <v>35578084308</v>
      </c>
      <c r="M33" s="157"/>
      <c r="N33" s="157">
        <v>-39619294741</v>
      </c>
      <c r="O33" s="157"/>
      <c r="P33" s="157">
        <f t="shared" si="1"/>
        <v>-4041210433</v>
      </c>
    </row>
    <row r="34" spans="1:16">
      <c r="A34" s="133" t="s">
        <v>97</v>
      </c>
      <c r="C34" s="157">
        <v>11138050</v>
      </c>
      <c r="D34" s="157"/>
      <c r="E34" s="157">
        <v>83038339520</v>
      </c>
      <c r="F34" s="157"/>
      <c r="G34" s="157">
        <v>-82961899426</v>
      </c>
      <c r="H34" s="157">
        <v>17242830844</v>
      </c>
      <c r="I34" s="169">
        <f t="shared" si="0"/>
        <v>76440094</v>
      </c>
      <c r="J34" s="157">
        <v>11138050</v>
      </c>
      <c r="K34" s="157"/>
      <c r="L34" s="157">
        <v>83038339520</v>
      </c>
      <c r="M34" s="157"/>
      <c r="N34" s="157">
        <v>-96183418427</v>
      </c>
      <c r="O34" s="157"/>
      <c r="P34" s="157">
        <f t="shared" si="1"/>
        <v>-13145078907</v>
      </c>
    </row>
    <row r="35" spans="1:16">
      <c r="A35" s="133" t="s">
        <v>96</v>
      </c>
      <c r="C35" s="157">
        <v>4821565</v>
      </c>
      <c r="D35" s="157"/>
      <c r="E35" s="157">
        <v>28086257396</v>
      </c>
      <c r="F35" s="157"/>
      <c r="G35" s="157">
        <v>-30125791784</v>
      </c>
      <c r="H35" s="157">
        <v>35178223256</v>
      </c>
      <c r="I35" s="169">
        <f t="shared" si="0"/>
        <v>-2039534388</v>
      </c>
      <c r="J35" s="157">
        <v>4821565</v>
      </c>
      <c r="K35" s="157"/>
      <c r="L35" s="157">
        <v>28086257396</v>
      </c>
      <c r="M35" s="157"/>
      <c r="N35" s="157">
        <v>-23662895541</v>
      </c>
      <c r="O35" s="157"/>
      <c r="P35" s="157">
        <f t="shared" si="1"/>
        <v>4423361855</v>
      </c>
    </row>
    <row r="36" spans="1:16">
      <c r="A36" s="133" t="s">
        <v>95</v>
      </c>
      <c r="C36" s="157">
        <v>2312622</v>
      </c>
      <c r="D36" s="157"/>
      <c r="E36" s="157">
        <v>44459989131</v>
      </c>
      <c r="F36" s="157"/>
      <c r="G36" s="157">
        <v>-49654602811</v>
      </c>
      <c r="H36" s="157">
        <v>4328350993</v>
      </c>
      <c r="I36" s="169">
        <f t="shared" si="0"/>
        <v>-5194613680</v>
      </c>
      <c r="J36" s="157">
        <v>2312622</v>
      </c>
      <c r="K36" s="157"/>
      <c r="L36" s="157">
        <v>44459989131</v>
      </c>
      <c r="M36" s="157"/>
      <c r="N36" s="157">
        <v>-49759672826</v>
      </c>
      <c r="O36" s="157"/>
      <c r="P36" s="157">
        <f t="shared" si="1"/>
        <v>-5299683695</v>
      </c>
    </row>
    <row r="37" spans="1:16">
      <c r="A37" s="133" t="s">
        <v>94</v>
      </c>
      <c r="C37" s="157">
        <v>2716703</v>
      </c>
      <c r="D37" s="157"/>
      <c r="E37" s="157">
        <v>61248215841</v>
      </c>
      <c r="F37" s="157"/>
      <c r="G37" s="157">
        <v>-58854904408</v>
      </c>
      <c r="H37" s="157">
        <v>28499742856</v>
      </c>
      <c r="I37" s="169">
        <f t="shared" si="0"/>
        <v>2393311433</v>
      </c>
      <c r="J37" s="157">
        <v>2716703</v>
      </c>
      <c r="K37" s="157"/>
      <c r="L37" s="157">
        <v>61248215841</v>
      </c>
      <c r="M37" s="157"/>
      <c r="N37" s="157">
        <v>-55894769760</v>
      </c>
      <c r="O37" s="157"/>
      <c r="P37" s="157">
        <f t="shared" si="1"/>
        <v>5353446081</v>
      </c>
    </row>
    <row r="38" spans="1:16">
      <c r="A38" s="133" t="s">
        <v>93</v>
      </c>
      <c r="C38" s="157">
        <v>11081664</v>
      </c>
      <c r="D38" s="157"/>
      <c r="E38" s="157">
        <v>76118681170</v>
      </c>
      <c r="F38" s="157"/>
      <c r="G38" s="157">
        <v>-82642043291</v>
      </c>
      <c r="H38" s="157">
        <v>57162240618</v>
      </c>
      <c r="I38" s="169">
        <f t="shared" si="0"/>
        <v>-6523362121</v>
      </c>
      <c r="J38" s="157">
        <v>11081664</v>
      </c>
      <c r="K38" s="157"/>
      <c r="L38" s="157">
        <v>76118681170</v>
      </c>
      <c r="M38" s="157"/>
      <c r="N38" s="157">
        <v>-78476580776</v>
      </c>
      <c r="O38" s="157"/>
      <c r="P38" s="157">
        <f t="shared" si="1"/>
        <v>-2357899606</v>
      </c>
    </row>
    <row r="39" spans="1:16">
      <c r="A39" s="133" t="s">
        <v>92</v>
      </c>
      <c r="C39" s="157">
        <v>11375030</v>
      </c>
      <c r="D39" s="157"/>
      <c r="E39" s="157">
        <v>113073485716</v>
      </c>
      <c r="F39" s="157"/>
      <c r="G39" s="157">
        <v>-102893532522</v>
      </c>
      <c r="H39" s="157">
        <v>2856162136</v>
      </c>
      <c r="I39" s="169">
        <f t="shared" si="0"/>
        <v>10179953194</v>
      </c>
      <c r="J39" s="157">
        <v>11375030</v>
      </c>
      <c r="K39" s="157"/>
      <c r="L39" s="157">
        <v>113073485716</v>
      </c>
      <c r="M39" s="157"/>
      <c r="N39" s="157">
        <v>-121996570483</v>
      </c>
      <c r="O39" s="157"/>
      <c r="P39" s="157">
        <f t="shared" si="1"/>
        <v>-8923084767</v>
      </c>
    </row>
    <row r="40" spans="1:16">
      <c r="A40" s="133" t="s">
        <v>91</v>
      </c>
      <c r="C40" s="157">
        <v>23671196</v>
      </c>
      <c r="D40" s="157"/>
      <c r="E40" s="157">
        <v>46143021029</v>
      </c>
      <c r="F40" s="157"/>
      <c r="G40" s="157">
        <v>-48894145347</v>
      </c>
      <c r="H40" s="157">
        <v>30951975142</v>
      </c>
      <c r="I40" s="169">
        <f t="shared" si="0"/>
        <v>-2751124318</v>
      </c>
      <c r="J40" s="157">
        <v>23671196</v>
      </c>
      <c r="K40" s="157"/>
      <c r="L40" s="157">
        <v>46143021029</v>
      </c>
      <c r="M40" s="157"/>
      <c r="N40" s="157">
        <v>-52271740927</v>
      </c>
      <c r="O40" s="157"/>
      <c r="P40" s="157">
        <f t="shared" si="1"/>
        <v>-6128719898</v>
      </c>
    </row>
    <row r="41" spans="1:16">
      <c r="A41" s="133" t="s">
        <v>90</v>
      </c>
      <c r="C41" s="157">
        <v>15376820</v>
      </c>
      <c r="D41" s="157"/>
      <c r="E41" s="157">
        <v>67255442854</v>
      </c>
      <c r="F41" s="157"/>
      <c r="G41" s="157">
        <v>-71379943342</v>
      </c>
      <c r="H41" s="157">
        <v>142181678702</v>
      </c>
      <c r="I41" s="169">
        <f t="shared" si="0"/>
        <v>-4124500488</v>
      </c>
      <c r="J41" s="157">
        <v>15376820</v>
      </c>
      <c r="K41" s="157"/>
      <c r="L41" s="157">
        <v>67255442854</v>
      </c>
      <c r="M41" s="157"/>
      <c r="N41" s="157">
        <v>-87743833639</v>
      </c>
      <c r="O41" s="157"/>
      <c r="P41" s="157">
        <f t="shared" si="1"/>
        <v>-20488390785</v>
      </c>
    </row>
    <row r="42" spans="1:16">
      <c r="A42" s="133" t="s">
        <v>380</v>
      </c>
      <c r="C42" s="157">
        <v>21378150</v>
      </c>
      <c r="D42" s="157"/>
      <c r="E42" s="157">
        <v>47177109021</v>
      </c>
      <c r="F42" s="157"/>
      <c r="G42" s="157">
        <v>-51997052588</v>
      </c>
      <c r="H42" s="157">
        <v>26447304653</v>
      </c>
      <c r="I42" s="169">
        <f t="shared" si="0"/>
        <v>-4819943567</v>
      </c>
      <c r="J42" s="157">
        <v>21378150</v>
      </c>
      <c r="K42" s="157"/>
      <c r="L42" s="157">
        <v>47177109021</v>
      </c>
      <c r="M42" s="157"/>
      <c r="N42" s="157">
        <v>-49752514181</v>
      </c>
      <c r="O42" s="157"/>
      <c r="P42" s="157">
        <f t="shared" si="1"/>
        <v>-2575405160</v>
      </c>
    </row>
    <row r="43" spans="1:16">
      <c r="A43" s="133" t="s">
        <v>418</v>
      </c>
      <c r="C43" s="157">
        <v>3422354</v>
      </c>
      <c r="D43" s="157"/>
      <c r="E43" s="157">
        <v>40415653010</v>
      </c>
      <c r="F43" s="157"/>
      <c r="G43" s="157">
        <v>-38772798978</v>
      </c>
      <c r="H43" s="157">
        <v>33986325815</v>
      </c>
      <c r="I43" s="169">
        <f t="shared" si="0"/>
        <v>1642854032</v>
      </c>
      <c r="J43" s="157">
        <v>3422354</v>
      </c>
      <c r="K43" s="157"/>
      <c r="L43" s="157">
        <v>40415653010</v>
      </c>
      <c r="M43" s="157"/>
      <c r="N43" s="157">
        <v>-39815208577</v>
      </c>
      <c r="O43" s="157"/>
      <c r="P43" s="157">
        <f t="shared" si="1"/>
        <v>600444433</v>
      </c>
    </row>
    <row r="44" spans="1:16">
      <c r="A44" s="133" t="s">
        <v>384</v>
      </c>
      <c r="C44" s="157">
        <v>10572194</v>
      </c>
      <c r="D44" s="157"/>
      <c r="E44" s="157">
        <v>39094556743</v>
      </c>
      <c r="F44" s="157"/>
      <c r="G44" s="157">
        <v>-35104833364</v>
      </c>
      <c r="H44" s="157">
        <v>103758447902</v>
      </c>
      <c r="I44" s="169">
        <f t="shared" si="0"/>
        <v>3989723379</v>
      </c>
      <c r="J44" s="157">
        <v>10572194</v>
      </c>
      <c r="K44" s="157"/>
      <c r="L44" s="157">
        <v>39094556743</v>
      </c>
      <c r="M44" s="157"/>
      <c r="N44" s="157">
        <v>-31361861961</v>
      </c>
      <c r="O44" s="157"/>
      <c r="P44" s="157">
        <f t="shared" si="1"/>
        <v>7732694782</v>
      </c>
    </row>
    <row r="45" spans="1:16">
      <c r="A45" s="133" t="s">
        <v>393</v>
      </c>
      <c r="C45" s="157">
        <v>4675892</v>
      </c>
      <c r="D45" s="157"/>
      <c r="E45" s="157">
        <v>37649370588</v>
      </c>
      <c r="F45" s="157"/>
      <c r="G45" s="157">
        <v>-39274830025</v>
      </c>
      <c r="H45" s="157">
        <v>13890056903</v>
      </c>
      <c r="I45" s="169">
        <f t="shared" si="0"/>
        <v>-1625459437</v>
      </c>
      <c r="J45" s="157">
        <v>4675892</v>
      </c>
      <c r="K45" s="157"/>
      <c r="L45" s="157">
        <v>37649370588</v>
      </c>
      <c r="M45" s="157"/>
      <c r="N45" s="157">
        <v>-39924213219</v>
      </c>
      <c r="O45" s="157"/>
      <c r="P45" s="157">
        <f t="shared" si="1"/>
        <v>-2274842631</v>
      </c>
    </row>
    <row r="46" spans="1:16">
      <c r="A46" s="133" t="s">
        <v>370</v>
      </c>
      <c r="C46" s="157">
        <v>5071319</v>
      </c>
      <c r="D46" s="157"/>
      <c r="E46" s="157">
        <v>41891912062</v>
      </c>
      <c r="F46" s="157"/>
      <c r="G46" s="157">
        <v>-44638059469</v>
      </c>
      <c r="H46" s="157">
        <v>22185395358</v>
      </c>
      <c r="I46" s="169">
        <f t="shared" si="0"/>
        <v>-2746147407</v>
      </c>
      <c r="J46" s="157">
        <v>5071319</v>
      </c>
      <c r="K46" s="157"/>
      <c r="L46" s="157">
        <v>41891912062</v>
      </c>
      <c r="M46" s="157"/>
      <c r="N46" s="157">
        <v>-42118077791</v>
      </c>
      <c r="O46" s="157"/>
      <c r="P46" s="157">
        <f t="shared" si="1"/>
        <v>-226165729</v>
      </c>
    </row>
    <row r="47" spans="1:16">
      <c r="A47" s="133" t="s">
        <v>371</v>
      </c>
      <c r="C47" s="157">
        <v>11173081</v>
      </c>
      <c r="D47" s="157"/>
      <c r="E47" s="157">
        <v>30743072036</v>
      </c>
      <c r="F47" s="157"/>
      <c r="G47" s="157">
        <v>-31090443559</v>
      </c>
      <c r="H47" s="157">
        <v>33019861732</v>
      </c>
      <c r="I47" s="169">
        <f t="shared" si="0"/>
        <v>-347371523</v>
      </c>
      <c r="J47" s="157">
        <v>11173081</v>
      </c>
      <c r="K47" s="157"/>
      <c r="L47" s="157">
        <v>30743072036</v>
      </c>
      <c r="M47" s="157"/>
      <c r="N47" s="157">
        <v>-26526657052</v>
      </c>
      <c r="O47" s="157"/>
      <c r="P47" s="157">
        <f t="shared" si="1"/>
        <v>4216414984</v>
      </c>
    </row>
    <row r="48" spans="1:16">
      <c r="A48" s="133" t="s">
        <v>352</v>
      </c>
      <c r="C48" s="157">
        <v>781140</v>
      </c>
      <c r="D48" s="157"/>
      <c r="E48" s="157">
        <v>38824610850</v>
      </c>
      <c r="F48" s="157"/>
      <c r="G48" s="157">
        <v>-36727650197</v>
      </c>
      <c r="H48" s="157">
        <v>46112946615</v>
      </c>
      <c r="I48" s="169">
        <f t="shared" si="0"/>
        <v>2096960653</v>
      </c>
      <c r="J48" s="157">
        <v>781140</v>
      </c>
      <c r="K48" s="157"/>
      <c r="L48" s="157">
        <v>38824610850</v>
      </c>
      <c r="M48" s="157"/>
      <c r="N48" s="157">
        <v>-34404636103</v>
      </c>
      <c r="O48" s="157"/>
      <c r="P48" s="157">
        <f t="shared" si="1"/>
        <v>4419974747</v>
      </c>
    </row>
    <row r="49" spans="1:16">
      <c r="A49" s="133" t="s">
        <v>347</v>
      </c>
      <c r="C49" s="157">
        <v>12018679</v>
      </c>
      <c r="D49" s="157"/>
      <c r="E49" s="157">
        <v>45016928500</v>
      </c>
      <c r="F49" s="157"/>
      <c r="G49" s="157">
        <v>-47458036888</v>
      </c>
      <c r="H49" s="157">
        <v>113243720971</v>
      </c>
      <c r="I49" s="169">
        <f t="shared" si="0"/>
        <v>-2441108388</v>
      </c>
      <c r="J49" s="157">
        <v>12018679</v>
      </c>
      <c r="K49" s="157"/>
      <c r="L49" s="157">
        <v>45016928500</v>
      </c>
      <c r="M49" s="157"/>
      <c r="N49" s="157">
        <v>-44532530584</v>
      </c>
      <c r="O49" s="157"/>
      <c r="P49" s="157">
        <f t="shared" si="1"/>
        <v>484397916</v>
      </c>
    </row>
    <row r="50" spans="1:16">
      <c r="A50" s="133" t="s">
        <v>350</v>
      </c>
      <c r="C50" s="157">
        <v>3330777</v>
      </c>
      <c r="D50" s="157"/>
      <c r="E50" s="157">
        <v>66053629595</v>
      </c>
      <c r="F50" s="157"/>
      <c r="G50" s="157">
        <v>-69197872537</v>
      </c>
      <c r="H50" s="157">
        <v>94369626</v>
      </c>
      <c r="I50" s="169">
        <f t="shared" si="0"/>
        <v>-3144242942</v>
      </c>
      <c r="J50" s="157">
        <v>3330777</v>
      </c>
      <c r="K50" s="157"/>
      <c r="L50" s="157">
        <v>66053629595</v>
      </c>
      <c r="M50" s="157"/>
      <c r="N50" s="157">
        <v>-72807590972</v>
      </c>
      <c r="O50" s="157"/>
      <c r="P50" s="157">
        <f t="shared" si="1"/>
        <v>-6753961377</v>
      </c>
    </row>
    <row r="51" spans="1:16">
      <c r="A51" s="133" t="s">
        <v>340</v>
      </c>
      <c r="C51" s="157">
        <v>5349519</v>
      </c>
      <c r="D51" s="157"/>
      <c r="E51" s="157">
        <v>42435161113</v>
      </c>
      <c r="F51" s="157"/>
      <c r="G51" s="157">
        <v>-42912109385</v>
      </c>
      <c r="H51" s="157">
        <v>22011041369</v>
      </c>
      <c r="I51" s="169">
        <f t="shared" si="0"/>
        <v>-476948272</v>
      </c>
      <c r="J51" s="157">
        <v>5349519</v>
      </c>
      <c r="K51" s="157"/>
      <c r="L51" s="157">
        <v>42435161113</v>
      </c>
      <c r="M51" s="157"/>
      <c r="N51" s="157">
        <v>-45095328110</v>
      </c>
      <c r="O51" s="157"/>
      <c r="P51" s="157">
        <f t="shared" si="1"/>
        <v>-2660166997</v>
      </c>
    </row>
    <row r="52" spans="1:16">
      <c r="A52" s="133" t="s">
        <v>298</v>
      </c>
      <c r="C52" s="157">
        <v>1079103</v>
      </c>
      <c r="D52" s="157"/>
      <c r="E52" s="157">
        <v>32877713636</v>
      </c>
      <c r="F52" s="157"/>
      <c r="G52" s="157">
        <v>-29091178091</v>
      </c>
      <c r="H52" s="157">
        <v>51325490834</v>
      </c>
      <c r="I52" s="169">
        <f t="shared" si="0"/>
        <v>3786535545</v>
      </c>
      <c r="J52" s="157">
        <v>1079103</v>
      </c>
      <c r="K52" s="157"/>
      <c r="L52" s="157">
        <v>32877713636</v>
      </c>
      <c r="M52" s="157"/>
      <c r="N52" s="157">
        <v>-21179325306</v>
      </c>
      <c r="O52" s="157"/>
      <c r="P52" s="157">
        <f t="shared" si="1"/>
        <v>11698388330</v>
      </c>
    </row>
    <row r="53" spans="1:16">
      <c r="A53" s="133" t="s">
        <v>293</v>
      </c>
      <c r="C53" s="157">
        <v>12199920</v>
      </c>
      <c r="D53" s="157"/>
      <c r="E53" s="157">
        <v>51650300501</v>
      </c>
      <c r="F53" s="157"/>
      <c r="G53" s="157">
        <v>-50567201784</v>
      </c>
      <c r="H53" s="157">
        <v>32980644678</v>
      </c>
      <c r="I53" s="169">
        <f t="shared" si="0"/>
        <v>1083098717</v>
      </c>
      <c r="J53" s="157">
        <v>12199920</v>
      </c>
      <c r="K53" s="157"/>
      <c r="L53" s="157">
        <v>51650300501</v>
      </c>
      <c r="M53" s="157"/>
      <c r="N53" s="157">
        <v>-51231016613</v>
      </c>
      <c r="O53" s="157"/>
      <c r="P53" s="157">
        <f t="shared" si="1"/>
        <v>419283888</v>
      </c>
    </row>
    <row r="54" spans="1:16">
      <c r="A54" s="133" t="s">
        <v>281</v>
      </c>
      <c r="C54" s="157">
        <v>2447875</v>
      </c>
      <c r="D54" s="157"/>
      <c r="E54" s="157">
        <v>112783925165</v>
      </c>
      <c r="F54" s="157"/>
      <c r="G54" s="157">
        <v>-113255630612</v>
      </c>
      <c r="H54" s="157">
        <v>1584737080</v>
      </c>
      <c r="I54" s="169">
        <f t="shared" si="0"/>
        <v>-471705447</v>
      </c>
      <c r="J54" s="157">
        <v>2447875</v>
      </c>
      <c r="K54" s="157"/>
      <c r="L54" s="157">
        <v>112783925165</v>
      </c>
      <c r="M54" s="157"/>
      <c r="N54" s="157">
        <v>-99419808977</v>
      </c>
      <c r="O54" s="157"/>
      <c r="P54" s="157">
        <f t="shared" si="1"/>
        <v>13364116188</v>
      </c>
    </row>
    <row r="55" spans="1:16">
      <c r="A55" s="133" t="s">
        <v>260</v>
      </c>
      <c r="C55" s="157">
        <v>8267355</v>
      </c>
      <c r="D55" s="157"/>
      <c r="E55" s="157">
        <v>23347804603</v>
      </c>
      <c r="F55" s="157"/>
      <c r="G55" s="157">
        <v>-24985773139</v>
      </c>
      <c r="H55" s="157">
        <v>50400213107</v>
      </c>
      <c r="I55" s="169">
        <f t="shared" si="0"/>
        <v>-1637968536</v>
      </c>
      <c r="J55" s="157">
        <v>8267355</v>
      </c>
      <c r="K55" s="157"/>
      <c r="L55" s="157">
        <v>23347804603</v>
      </c>
      <c r="M55" s="157"/>
      <c r="N55" s="157">
        <v>-33782329942</v>
      </c>
      <c r="O55" s="157"/>
      <c r="P55" s="157">
        <f t="shared" si="1"/>
        <v>-10434525339</v>
      </c>
    </row>
    <row r="56" spans="1:16">
      <c r="A56" s="133" t="s">
        <v>221</v>
      </c>
      <c r="C56" s="157">
        <v>1672352</v>
      </c>
      <c r="D56" s="157"/>
      <c r="E56" s="157">
        <v>31884860881</v>
      </c>
      <c r="F56" s="157"/>
      <c r="G56" s="157">
        <v>-35655957420</v>
      </c>
      <c r="H56" s="157">
        <v>104708618541</v>
      </c>
      <c r="I56" s="169">
        <f t="shared" si="0"/>
        <v>-3771096539</v>
      </c>
      <c r="J56" s="157">
        <v>1672352</v>
      </c>
      <c r="K56" s="157"/>
      <c r="L56" s="157">
        <v>31884860881</v>
      </c>
      <c r="M56" s="157"/>
      <c r="N56" s="157">
        <v>-42651939708</v>
      </c>
      <c r="O56" s="157"/>
      <c r="P56" s="157">
        <f t="shared" si="1"/>
        <v>-10767078827</v>
      </c>
    </row>
    <row r="57" spans="1:16">
      <c r="A57" s="133" t="s">
        <v>269</v>
      </c>
      <c r="C57" s="157">
        <v>332857</v>
      </c>
      <c r="D57" s="157"/>
      <c r="E57" s="157">
        <v>4281541924</v>
      </c>
      <c r="F57" s="157"/>
      <c r="G57" s="157">
        <v>-4341211084</v>
      </c>
      <c r="H57" s="157">
        <v>44176141379</v>
      </c>
      <c r="I57" s="169">
        <f t="shared" si="0"/>
        <v>-59669160</v>
      </c>
      <c r="J57" s="157">
        <v>332857</v>
      </c>
      <c r="K57" s="157"/>
      <c r="L57" s="157">
        <v>4281541924</v>
      </c>
      <c r="M57" s="157"/>
      <c r="N57" s="157">
        <v>-3480911965</v>
      </c>
      <c r="O57" s="157"/>
      <c r="P57" s="157">
        <f t="shared" si="1"/>
        <v>800629959</v>
      </c>
    </row>
    <row r="58" spans="1:16">
      <c r="A58" s="133" t="s">
        <v>222</v>
      </c>
      <c r="C58" s="157">
        <v>4965118</v>
      </c>
      <c r="D58" s="157"/>
      <c r="E58" s="157">
        <v>75761084665</v>
      </c>
      <c r="F58" s="157"/>
      <c r="G58" s="157">
        <v>-73061168628</v>
      </c>
      <c r="H58" s="157">
        <v>33224294940</v>
      </c>
      <c r="I58" s="169">
        <f t="shared" si="0"/>
        <v>2699916037</v>
      </c>
      <c r="J58" s="157">
        <v>4965118</v>
      </c>
      <c r="K58" s="157"/>
      <c r="L58" s="157">
        <v>75761084665</v>
      </c>
      <c r="M58" s="157"/>
      <c r="N58" s="157">
        <v>-76715949497</v>
      </c>
      <c r="O58" s="157"/>
      <c r="P58" s="157">
        <f t="shared" si="1"/>
        <v>-954864832</v>
      </c>
    </row>
    <row r="59" spans="1:16">
      <c r="A59" s="133" t="s">
        <v>112</v>
      </c>
      <c r="C59" s="157">
        <v>33753144</v>
      </c>
      <c r="D59" s="157"/>
      <c r="E59" s="157">
        <v>63749394310</v>
      </c>
      <c r="F59" s="157"/>
      <c r="G59" s="157">
        <v>-66509660113</v>
      </c>
      <c r="H59" s="157">
        <v>73069965961</v>
      </c>
      <c r="I59" s="169">
        <f t="shared" si="0"/>
        <v>-2760265803</v>
      </c>
      <c r="J59" s="157">
        <v>33753144</v>
      </c>
      <c r="K59" s="157"/>
      <c r="L59" s="157">
        <v>63749394310</v>
      </c>
      <c r="M59" s="157"/>
      <c r="N59" s="157">
        <v>-57311986534</v>
      </c>
      <c r="O59" s="157"/>
      <c r="P59" s="157">
        <f t="shared" si="1"/>
        <v>6437407776</v>
      </c>
    </row>
    <row r="60" spans="1:16">
      <c r="A60" s="133" t="s">
        <v>110</v>
      </c>
      <c r="C60" s="157">
        <v>7187561</v>
      </c>
      <c r="D60" s="157"/>
      <c r="E60" s="157">
        <v>23127701457</v>
      </c>
      <c r="F60" s="157"/>
      <c r="G60" s="157">
        <v>-25186991970</v>
      </c>
      <c r="H60" s="157">
        <v>51412634257</v>
      </c>
      <c r="I60" s="169">
        <f t="shared" si="0"/>
        <v>-2059290513</v>
      </c>
      <c r="J60" s="157">
        <v>7187561</v>
      </c>
      <c r="K60" s="157"/>
      <c r="L60" s="157">
        <v>23127701457</v>
      </c>
      <c r="M60" s="157"/>
      <c r="N60" s="157">
        <v>-28781676928</v>
      </c>
      <c r="O60" s="157"/>
      <c r="P60" s="157">
        <f t="shared" si="1"/>
        <v>-5653975471</v>
      </c>
    </row>
    <row r="61" spans="1:16">
      <c r="A61" s="133" t="s">
        <v>109</v>
      </c>
      <c r="C61" s="157">
        <v>16201245</v>
      </c>
      <c r="D61" s="157"/>
      <c r="E61" s="157">
        <v>46430275612</v>
      </c>
      <c r="F61" s="157"/>
      <c r="G61" s="157">
        <v>-49731879338</v>
      </c>
      <c r="H61" s="157">
        <v>9497128005</v>
      </c>
      <c r="I61" s="169">
        <f t="shared" si="0"/>
        <v>-3301603726</v>
      </c>
      <c r="J61" s="157">
        <v>16201245</v>
      </c>
      <c r="K61" s="157"/>
      <c r="L61" s="157">
        <v>46430275612</v>
      </c>
      <c r="M61" s="157"/>
      <c r="N61" s="157">
        <v>-51766436008</v>
      </c>
      <c r="O61" s="157"/>
      <c r="P61" s="157">
        <f t="shared" si="1"/>
        <v>-5336160396</v>
      </c>
    </row>
    <row r="62" spans="1:16">
      <c r="A62" s="133" t="s">
        <v>108</v>
      </c>
      <c r="C62" s="157">
        <v>3383243</v>
      </c>
      <c r="D62" s="157"/>
      <c r="E62" s="157">
        <v>35648994666</v>
      </c>
      <c r="F62" s="157"/>
      <c r="G62" s="157">
        <v>-35874190499</v>
      </c>
      <c r="H62" s="157">
        <v>77645062978</v>
      </c>
      <c r="I62" s="169">
        <f t="shared" si="0"/>
        <v>-225195833</v>
      </c>
      <c r="J62" s="157">
        <v>3383243</v>
      </c>
      <c r="K62" s="157"/>
      <c r="L62" s="157">
        <v>35648994666</v>
      </c>
      <c r="M62" s="157"/>
      <c r="N62" s="157">
        <v>-33191951660</v>
      </c>
      <c r="O62" s="157"/>
      <c r="P62" s="157">
        <f t="shared" si="1"/>
        <v>2457043006</v>
      </c>
    </row>
    <row r="63" spans="1:16">
      <c r="A63" s="133" t="s">
        <v>107</v>
      </c>
      <c r="C63" s="157">
        <v>11538713</v>
      </c>
      <c r="D63" s="157"/>
      <c r="E63" s="157">
        <v>47187817209</v>
      </c>
      <c r="F63" s="157"/>
      <c r="G63" s="157">
        <v>-53206612473</v>
      </c>
      <c r="H63" s="157">
        <v>19282897934</v>
      </c>
      <c r="I63" s="169">
        <f t="shared" si="0"/>
        <v>-6018795264</v>
      </c>
      <c r="J63" s="157">
        <v>11538713</v>
      </c>
      <c r="K63" s="157"/>
      <c r="L63" s="157">
        <v>47187817209</v>
      </c>
      <c r="M63" s="157"/>
      <c r="N63" s="157">
        <v>-45488090441</v>
      </c>
      <c r="O63" s="157"/>
      <c r="P63" s="157">
        <f t="shared" si="1"/>
        <v>1699726768</v>
      </c>
    </row>
    <row r="64" spans="1:16">
      <c r="A64" s="133" t="s">
        <v>106</v>
      </c>
      <c r="C64" s="157">
        <v>16912471</v>
      </c>
      <c r="D64" s="157"/>
      <c r="E64" s="157">
        <v>58000854206</v>
      </c>
      <c r="F64" s="157"/>
      <c r="G64" s="157">
        <v>-55030931706</v>
      </c>
      <c r="H64" s="157">
        <v>33530252203</v>
      </c>
      <c r="I64" s="169">
        <f t="shared" si="0"/>
        <v>2969922500</v>
      </c>
      <c r="J64" s="157">
        <v>16912471</v>
      </c>
      <c r="K64" s="157"/>
      <c r="L64" s="157">
        <v>58000854206</v>
      </c>
      <c r="M64" s="157"/>
      <c r="N64" s="157">
        <v>-52595345605</v>
      </c>
      <c r="O64" s="157"/>
      <c r="P64" s="157">
        <f t="shared" si="1"/>
        <v>5405508601</v>
      </c>
    </row>
    <row r="65" spans="1:16">
      <c r="A65" s="133" t="s">
        <v>105</v>
      </c>
      <c r="C65" s="157">
        <v>1197375</v>
      </c>
      <c r="D65" s="157"/>
      <c r="E65" s="157">
        <v>81198897214</v>
      </c>
      <c r="F65" s="157"/>
      <c r="G65" s="157">
        <v>-78681171417</v>
      </c>
      <c r="H65" s="157">
        <v>146865346630</v>
      </c>
      <c r="I65" s="169">
        <f t="shared" si="0"/>
        <v>2517725797</v>
      </c>
      <c r="J65" s="157">
        <v>1197375</v>
      </c>
      <c r="K65" s="157"/>
      <c r="L65" s="157">
        <v>81198897214</v>
      </c>
      <c r="M65" s="157"/>
      <c r="N65" s="157">
        <v>-73593526277</v>
      </c>
      <c r="O65" s="157"/>
      <c r="P65" s="157">
        <f t="shared" si="1"/>
        <v>7605370937</v>
      </c>
    </row>
    <row r="66" spans="1:16">
      <c r="A66" s="133" t="s">
        <v>104</v>
      </c>
      <c r="C66" s="157">
        <v>4342476</v>
      </c>
      <c r="D66" s="157"/>
      <c r="E66" s="157">
        <v>161399104835</v>
      </c>
      <c r="F66" s="157"/>
      <c r="G66" s="157">
        <v>-161600105533</v>
      </c>
      <c r="H66" s="157">
        <v>70975849666</v>
      </c>
      <c r="I66" s="169">
        <f t="shared" si="0"/>
        <v>-201000698</v>
      </c>
      <c r="J66" s="157">
        <v>4342476</v>
      </c>
      <c r="K66" s="157"/>
      <c r="L66" s="157">
        <v>161399104835</v>
      </c>
      <c r="M66" s="157"/>
      <c r="N66" s="157">
        <v>-175386713768</v>
      </c>
      <c r="O66" s="157"/>
      <c r="P66" s="157">
        <f t="shared" si="1"/>
        <v>-13987608933</v>
      </c>
    </row>
    <row r="67" spans="1:16">
      <c r="A67" s="133" t="s">
        <v>103</v>
      </c>
      <c r="C67" s="157">
        <v>22189418</v>
      </c>
      <c r="D67" s="157"/>
      <c r="E67" s="157">
        <v>52739221797</v>
      </c>
      <c r="F67" s="157"/>
      <c r="G67" s="157">
        <v>-58729180995</v>
      </c>
      <c r="H67" s="157">
        <v>38884287452</v>
      </c>
      <c r="I67" s="169">
        <f t="shared" si="0"/>
        <v>-5989959198</v>
      </c>
      <c r="J67" s="157">
        <v>22189418</v>
      </c>
      <c r="K67" s="157"/>
      <c r="L67" s="157">
        <v>52739221797</v>
      </c>
      <c r="M67" s="157"/>
      <c r="N67" s="157">
        <v>-76256228525</v>
      </c>
      <c r="O67" s="157"/>
      <c r="P67" s="157">
        <f t="shared" si="1"/>
        <v>-23517006728</v>
      </c>
    </row>
    <row r="68" spans="1:16">
      <c r="A68" s="133" t="s">
        <v>102</v>
      </c>
      <c r="C68" s="157">
        <v>1571875</v>
      </c>
      <c r="D68" s="157"/>
      <c r="E68" s="157">
        <v>55610170218</v>
      </c>
      <c r="F68" s="157"/>
      <c r="G68" s="157">
        <v>-52779728886</v>
      </c>
      <c r="H68" s="157">
        <v>3713245881</v>
      </c>
      <c r="I68" s="169">
        <f t="shared" si="0"/>
        <v>2830441332</v>
      </c>
      <c r="J68" s="157">
        <v>1571875</v>
      </c>
      <c r="K68" s="157"/>
      <c r="L68" s="157">
        <v>55610170218</v>
      </c>
      <c r="M68" s="157"/>
      <c r="N68" s="157">
        <v>-48082535537</v>
      </c>
      <c r="O68" s="157"/>
      <c r="P68" s="157">
        <f t="shared" si="1"/>
        <v>7527634681</v>
      </c>
    </row>
    <row r="69" spans="1:16">
      <c r="A69" s="133" t="s">
        <v>101</v>
      </c>
      <c r="C69" s="157">
        <v>26746398</v>
      </c>
      <c r="D69" s="157"/>
      <c r="E69" s="157">
        <v>186376671098</v>
      </c>
      <c r="F69" s="157"/>
      <c r="G69" s="157">
        <v>-182459340406</v>
      </c>
      <c r="H69" s="157">
        <v>27311869969</v>
      </c>
      <c r="I69" s="169">
        <f t="shared" si="0"/>
        <v>3917330692</v>
      </c>
      <c r="J69" s="157">
        <v>26746398</v>
      </c>
      <c r="K69" s="157"/>
      <c r="L69" s="157">
        <v>186376671098</v>
      </c>
      <c r="M69" s="157"/>
      <c r="N69" s="157">
        <v>-150673105555</v>
      </c>
      <c r="O69" s="157"/>
      <c r="P69" s="157">
        <f t="shared" si="1"/>
        <v>35703565543</v>
      </c>
    </row>
    <row r="70" spans="1:16">
      <c r="A70" s="133" t="s">
        <v>404</v>
      </c>
      <c r="C70" s="157">
        <v>13404029</v>
      </c>
      <c r="D70" s="157"/>
      <c r="E70" s="157">
        <v>34163441175</v>
      </c>
      <c r="F70" s="157"/>
      <c r="G70" s="157">
        <v>-37760150927</v>
      </c>
      <c r="H70" s="157">
        <v>84771246136</v>
      </c>
      <c r="I70" s="169">
        <f t="shared" si="0"/>
        <v>-3596709752</v>
      </c>
      <c r="J70" s="157">
        <v>13404029</v>
      </c>
      <c r="K70" s="157"/>
      <c r="L70" s="157">
        <v>34163441175</v>
      </c>
      <c r="M70" s="157"/>
      <c r="N70" s="157">
        <v>-39252229021</v>
      </c>
      <c r="O70" s="157"/>
      <c r="P70" s="157">
        <f t="shared" si="1"/>
        <v>-5088787846</v>
      </c>
    </row>
    <row r="71" spans="1:16">
      <c r="A71" s="133" t="s">
        <v>414</v>
      </c>
      <c r="C71" s="157">
        <v>1160654</v>
      </c>
      <c r="D71" s="157"/>
      <c r="E71" s="157">
        <v>19267593419</v>
      </c>
      <c r="F71" s="157"/>
      <c r="G71" s="157">
        <v>-20076848383</v>
      </c>
      <c r="H71" s="157">
        <v>38460645193</v>
      </c>
      <c r="I71" s="169">
        <f t="shared" si="0"/>
        <v>-809254964</v>
      </c>
      <c r="J71" s="157">
        <v>1160654</v>
      </c>
      <c r="K71" s="157"/>
      <c r="L71" s="157">
        <v>19267593419</v>
      </c>
      <c r="M71" s="157"/>
      <c r="N71" s="157">
        <v>-19864281302</v>
      </c>
      <c r="O71" s="157"/>
      <c r="P71" s="157">
        <f t="shared" si="1"/>
        <v>-596687883</v>
      </c>
    </row>
    <row r="72" spans="1:16">
      <c r="A72" s="133" t="s">
        <v>407</v>
      </c>
      <c r="C72" s="157">
        <v>2052184</v>
      </c>
      <c r="D72" s="157"/>
      <c r="E72" s="157">
        <v>33557564164</v>
      </c>
      <c r="F72" s="157"/>
      <c r="G72" s="157">
        <v>-35641933729</v>
      </c>
      <c r="H72" s="157">
        <v>-784621461</v>
      </c>
      <c r="I72" s="169">
        <f t="shared" ref="I72:I135" si="2">E72+G72</f>
        <v>-2084369565</v>
      </c>
      <c r="J72" s="157">
        <v>2052184</v>
      </c>
      <c r="K72" s="157"/>
      <c r="L72" s="157">
        <v>33557564164</v>
      </c>
      <c r="M72" s="157"/>
      <c r="N72" s="157">
        <v>-35019760269</v>
      </c>
      <c r="O72" s="157"/>
      <c r="P72" s="157">
        <f t="shared" ref="P72:P135" si="3">L72+N72</f>
        <v>-1462196105</v>
      </c>
    </row>
    <row r="73" spans="1:16">
      <c r="A73" s="133" t="s">
        <v>410</v>
      </c>
      <c r="C73" s="157">
        <v>7179310</v>
      </c>
      <c r="D73" s="157"/>
      <c r="E73" s="157">
        <v>40250385118</v>
      </c>
      <c r="F73" s="157"/>
      <c r="G73" s="157">
        <v>-38048523764</v>
      </c>
      <c r="H73" s="157">
        <v>16685039400</v>
      </c>
      <c r="I73" s="169">
        <f t="shared" si="2"/>
        <v>2201861354</v>
      </c>
      <c r="J73" s="157">
        <v>7179310</v>
      </c>
      <c r="K73" s="157"/>
      <c r="L73" s="157">
        <v>40250385118</v>
      </c>
      <c r="M73" s="157"/>
      <c r="N73" s="157">
        <v>-39747467542</v>
      </c>
      <c r="O73" s="157"/>
      <c r="P73" s="157">
        <f t="shared" si="3"/>
        <v>502917576</v>
      </c>
    </row>
    <row r="74" spans="1:16">
      <c r="A74" s="133" t="s">
        <v>397</v>
      </c>
      <c r="C74" s="157">
        <v>3174813</v>
      </c>
      <c r="D74" s="157"/>
      <c r="E74" s="157">
        <v>4288899173</v>
      </c>
      <c r="F74" s="157"/>
      <c r="G74" s="157">
        <v>-4636771102</v>
      </c>
      <c r="H74" s="157">
        <v>33126587001</v>
      </c>
      <c r="I74" s="169">
        <f t="shared" si="2"/>
        <v>-347871929</v>
      </c>
      <c r="J74" s="157">
        <v>3174813</v>
      </c>
      <c r="K74" s="157"/>
      <c r="L74" s="157">
        <v>4288899173</v>
      </c>
      <c r="M74" s="157"/>
      <c r="N74" s="157">
        <v>-4512158594</v>
      </c>
      <c r="O74" s="157"/>
      <c r="P74" s="157">
        <f t="shared" si="3"/>
        <v>-223259421</v>
      </c>
    </row>
    <row r="75" spans="1:16">
      <c r="A75" s="133" t="s">
        <v>337</v>
      </c>
      <c r="C75" s="157">
        <v>4052862</v>
      </c>
      <c r="D75" s="157"/>
      <c r="E75" s="157">
        <v>36419877141</v>
      </c>
      <c r="F75" s="157"/>
      <c r="G75" s="157">
        <v>-39484679001</v>
      </c>
      <c r="H75" s="157">
        <v>-127471206</v>
      </c>
      <c r="I75" s="169">
        <f t="shared" si="2"/>
        <v>-3064801860</v>
      </c>
      <c r="J75" s="157">
        <v>4052862</v>
      </c>
      <c r="K75" s="157"/>
      <c r="L75" s="157">
        <v>36419877141</v>
      </c>
      <c r="M75" s="157"/>
      <c r="N75" s="157">
        <v>-37679095397</v>
      </c>
      <c r="O75" s="157"/>
      <c r="P75" s="157">
        <f t="shared" si="3"/>
        <v>-1259218256</v>
      </c>
    </row>
    <row r="76" spans="1:16">
      <c r="A76" s="133" t="s">
        <v>291</v>
      </c>
      <c r="C76" s="157">
        <v>1693484</v>
      </c>
      <c r="D76" s="157"/>
      <c r="E76" s="157">
        <v>23163690920</v>
      </c>
      <c r="F76" s="157"/>
      <c r="G76" s="157">
        <v>-23405862669</v>
      </c>
      <c r="H76" s="157">
        <v>1628708778</v>
      </c>
      <c r="I76" s="169">
        <f t="shared" si="2"/>
        <v>-242171749</v>
      </c>
      <c r="J76" s="157">
        <v>1693484</v>
      </c>
      <c r="K76" s="157"/>
      <c r="L76" s="157">
        <v>23163690920</v>
      </c>
      <c r="M76" s="157"/>
      <c r="N76" s="157">
        <v>-22571783063</v>
      </c>
      <c r="O76" s="157"/>
      <c r="P76" s="157">
        <f t="shared" si="3"/>
        <v>591907857</v>
      </c>
    </row>
    <row r="77" spans="1:16">
      <c r="A77" s="133" t="s">
        <v>125</v>
      </c>
      <c r="C77" s="157">
        <v>673630</v>
      </c>
      <c r="D77" s="157"/>
      <c r="E77" s="157">
        <v>3555692300</v>
      </c>
      <c r="F77" s="157"/>
      <c r="G77" s="157">
        <v>-3868742133</v>
      </c>
      <c r="H77" s="157">
        <v>16247186233</v>
      </c>
      <c r="I77" s="169">
        <f t="shared" si="2"/>
        <v>-313049833</v>
      </c>
      <c r="J77" s="157">
        <v>673630</v>
      </c>
      <c r="K77" s="157"/>
      <c r="L77" s="157">
        <v>3555692300</v>
      </c>
      <c r="M77" s="157"/>
      <c r="N77" s="157">
        <v>-4044922230</v>
      </c>
      <c r="O77" s="157"/>
      <c r="P77" s="157">
        <f t="shared" si="3"/>
        <v>-489229930</v>
      </c>
    </row>
    <row r="78" spans="1:16">
      <c r="A78" s="133" t="s">
        <v>307</v>
      </c>
      <c r="C78" s="157">
        <v>6778236</v>
      </c>
      <c r="D78" s="157"/>
      <c r="E78" s="157">
        <v>66907401576</v>
      </c>
      <c r="F78" s="157"/>
      <c r="G78" s="157">
        <v>-69344447018</v>
      </c>
      <c r="H78" s="157">
        <v>76223089078</v>
      </c>
      <c r="I78" s="169">
        <f t="shared" si="2"/>
        <v>-2437045442</v>
      </c>
      <c r="J78" s="157">
        <v>6778236</v>
      </c>
      <c r="K78" s="157"/>
      <c r="L78" s="157">
        <v>66907401576</v>
      </c>
      <c r="M78" s="157"/>
      <c r="N78" s="157">
        <v>-75239536824</v>
      </c>
      <c r="O78" s="157"/>
      <c r="P78" s="157">
        <f t="shared" si="3"/>
        <v>-8332135248</v>
      </c>
    </row>
    <row r="79" spans="1:16">
      <c r="A79" s="133" t="s">
        <v>411</v>
      </c>
      <c r="C79" s="157">
        <v>31650604</v>
      </c>
      <c r="D79" s="157"/>
      <c r="E79" s="157">
        <v>102881665106</v>
      </c>
      <c r="F79" s="157"/>
      <c r="G79" s="157">
        <v>-105476321237</v>
      </c>
      <c r="H79" s="157">
        <v>38101928744</v>
      </c>
      <c r="I79" s="169">
        <f t="shared" si="2"/>
        <v>-2594656131</v>
      </c>
      <c r="J79" s="157">
        <v>31650604</v>
      </c>
      <c r="K79" s="157"/>
      <c r="L79" s="157">
        <v>102881665106</v>
      </c>
      <c r="M79" s="157"/>
      <c r="N79" s="157">
        <v>-117815867789</v>
      </c>
      <c r="O79" s="157"/>
      <c r="P79" s="157">
        <f t="shared" si="3"/>
        <v>-14934202683</v>
      </c>
    </row>
    <row r="80" spans="1:16">
      <c r="A80" s="133" t="s">
        <v>272</v>
      </c>
      <c r="C80" s="157">
        <v>20859036</v>
      </c>
      <c r="D80" s="157"/>
      <c r="E80" s="157">
        <v>283446421142</v>
      </c>
      <c r="F80" s="157"/>
      <c r="G80" s="157">
        <v>-272513374972</v>
      </c>
      <c r="H80" s="157">
        <v>34118692692</v>
      </c>
      <c r="I80" s="169">
        <f t="shared" si="2"/>
        <v>10933046170</v>
      </c>
      <c r="J80" s="157">
        <v>20859036</v>
      </c>
      <c r="K80" s="157"/>
      <c r="L80" s="157">
        <v>283446421142</v>
      </c>
      <c r="M80" s="157"/>
      <c r="N80" s="157">
        <v>-313822322634</v>
      </c>
      <c r="O80" s="157"/>
      <c r="P80" s="157">
        <f t="shared" si="3"/>
        <v>-30375901492</v>
      </c>
    </row>
    <row r="81" spans="1:16">
      <c r="A81" s="133" t="s">
        <v>257</v>
      </c>
      <c r="C81" s="157">
        <v>5326985</v>
      </c>
      <c r="D81" s="157"/>
      <c r="E81" s="157">
        <v>41726880784</v>
      </c>
      <c r="F81" s="157"/>
      <c r="G81" s="157">
        <v>-48487428829</v>
      </c>
      <c r="H81" s="157">
        <v>18614345747</v>
      </c>
      <c r="I81" s="169">
        <f t="shared" si="2"/>
        <v>-6760548045</v>
      </c>
      <c r="J81" s="157">
        <v>5326985</v>
      </c>
      <c r="K81" s="157"/>
      <c r="L81" s="157">
        <v>41726880784</v>
      </c>
      <c r="M81" s="157"/>
      <c r="N81" s="157">
        <v>-40606100345</v>
      </c>
      <c r="O81" s="157"/>
      <c r="P81" s="157">
        <f t="shared" si="3"/>
        <v>1120780439</v>
      </c>
    </row>
    <row r="82" spans="1:16">
      <c r="A82" s="133" t="s">
        <v>259</v>
      </c>
      <c r="C82" s="157">
        <v>2675700</v>
      </c>
      <c r="D82" s="157"/>
      <c r="E82" s="157">
        <v>41838332876</v>
      </c>
      <c r="F82" s="157"/>
      <c r="G82" s="157">
        <v>-44339573403</v>
      </c>
      <c r="H82" s="157">
        <v>53129459574</v>
      </c>
      <c r="I82" s="169">
        <f t="shared" si="2"/>
        <v>-2501240527</v>
      </c>
      <c r="J82" s="157">
        <v>2675700</v>
      </c>
      <c r="K82" s="157"/>
      <c r="L82" s="157">
        <v>41838332876</v>
      </c>
      <c r="M82" s="157"/>
      <c r="N82" s="157">
        <v>-35946414700</v>
      </c>
      <c r="O82" s="157"/>
      <c r="P82" s="157">
        <f t="shared" si="3"/>
        <v>5891918176</v>
      </c>
    </row>
    <row r="83" spans="1:16">
      <c r="A83" s="133" t="s">
        <v>251</v>
      </c>
      <c r="C83" s="157">
        <v>2637084</v>
      </c>
      <c r="D83" s="157"/>
      <c r="E83" s="157">
        <v>14941942099</v>
      </c>
      <c r="F83" s="157"/>
      <c r="G83" s="157">
        <v>-15836632278</v>
      </c>
      <c r="H83" s="157">
        <v>22199580581</v>
      </c>
      <c r="I83" s="169">
        <f t="shared" si="2"/>
        <v>-894690179</v>
      </c>
      <c r="J83" s="157">
        <v>2637084</v>
      </c>
      <c r="K83" s="157"/>
      <c r="L83" s="157">
        <v>14941942099</v>
      </c>
      <c r="M83" s="157"/>
      <c r="N83" s="157">
        <v>-18723053031</v>
      </c>
      <c r="O83" s="157"/>
      <c r="P83" s="157">
        <f t="shared" si="3"/>
        <v>-3781110932</v>
      </c>
    </row>
    <row r="84" spans="1:16">
      <c r="A84" s="133" t="s">
        <v>261</v>
      </c>
      <c r="C84" s="166">
        <v>1308025</v>
      </c>
      <c r="D84" s="157"/>
      <c r="E84" s="157">
        <v>37524991373</v>
      </c>
      <c r="F84" s="157"/>
      <c r="G84" s="157">
        <v>-37937380518</v>
      </c>
      <c r="H84" s="157">
        <v>32957632170</v>
      </c>
      <c r="I84" s="169">
        <f t="shared" si="2"/>
        <v>-412389145</v>
      </c>
      <c r="J84" s="157">
        <v>1308025</v>
      </c>
      <c r="K84" s="157"/>
      <c r="L84" s="157">
        <v>37524991373</v>
      </c>
      <c r="M84" s="157"/>
      <c r="N84" s="157">
        <v>-38575452558</v>
      </c>
      <c r="O84" s="157"/>
      <c r="P84" s="157">
        <f t="shared" si="3"/>
        <v>-1050461185</v>
      </c>
    </row>
    <row r="85" spans="1:16">
      <c r="A85" s="133" t="s">
        <v>223</v>
      </c>
      <c r="C85" s="157">
        <v>6726698</v>
      </c>
      <c r="D85" s="157"/>
      <c r="E85" s="157">
        <v>34904439051</v>
      </c>
      <c r="F85" s="157"/>
      <c r="G85" s="157">
        <v>-39552221238</v>
      </c>
      <c r="H85" s="157">
        <v>-474518250</v>
      </c>
      <c r="I85" s="169">
        <f t="shared" si="2"/>
        <v>-4647782187</v>
      </c>
      <c r="J85" s="157">
        <v>6726698</v>
      </c>
      <c r="K85" s="157"/>
      <c r="L85" s="157">
        <v>34904439051</v>
      </c>
      <c r="M85" s="157"/>
      <c r="N85" s="157">
        <v>-39104610106</v>
      </c>
      <c r="O85" s="157"/>
      <c r="P85" s="157">
        <f t="shared" si="3"/>
        <v>-4200171055</v>
      </c>
    </row>
    <row r="86" spans="1:16">
      <c r="A86" s="133" t="s">
        <v>224</v>
      </c>
      <c r="C86" s="157">
        <v>1008787</v>
      </c>
      <c r="D86" s="157"/>
      <c r="E86" s="157">
        <v>29913068122</v>
      </c>
      <c r="F86" s="157"/>
      <c r="G86" s="157">
        <v>-31055384065</v>
      </c>
      <c r="H86" s="157">
        <v>-8908157064</v>
      </c>
      <c r="I86" s="169">
        <f t="shared" si="2"/>
        <v>-1142315943</v>
      </c>
      <c r="J86" s="157">
        <v>1008787</v>
      </c>
      <c r="K86" s="157"/>
      <c r="L86" s="157">
        <v>29913068122</v>
      </c>
      <c r="M86" s="157"/>
      <c r="N86" s="157">
        <v>-33469446864</v>
      </c>
      <c r="O86" s="157"/>
      <c r="P86" s="157">
        <f t="shared" si="3"/>
        <v>-3556378742</v>
      </c>
    </row>
    <row r="87" spans="1:16">
      <c r="A87" s="133" t="s">
        <v>132</v>
      </c>
      <c r="C87" s="166">
        <v>515060</v>
      </c>
      <c r="D87" s="157"/>
      <c r="E87" s="157">
        <v>6328263060</v>
      </c>
      <c r="F87" s="157"/>
      <c r="G87" s="157">
        <v>-6334090596</v>
      </c>
      <c r="H87" s="157">
        <v>75227766970</v>
      </c>
      <c r="I87" s="169">
        <f t="shared" si="2"/>
        <v>-5827536</v>
      </c>
      <c r="J87" s="157">
        <v>515060</v>
      </c>
      <c r="K87" s="157"/>
      <c r="L87" s="157">
        <v>6328263060</v>
      </c>
      <c r="M87" s="157"/>
      <c r="N87" s="157">
        <v>-6892804332</v>
      </c>
      <c r="O87" s="157"/>
      <c r="P87" s="157">
        <f t="shared" si="3"/>
        <v>-564541272</v>
      </c>
    </row>
    <row r="88" spans="1:16">
      <c r="A88" s="133" t="s">
        <v>129</v>
      </c>
      <c r="C88" s="157">
        <v>7257319</v>
      </c>
      <c r="D88" s="157"/>
      <c r="E88" s="157">
        <v>49849693251</v>
      </c>
      <c r="F88" s="157"/>
      <c r="G88" s="157">
        <v>-51754789757</v>
      </c>
      <c r="H88" s="157">
        <v>11397130955</v>
      </c>
      <c r="I88" s="169">
        <f t="shared" si="2"/>
        <v>-1905096506</v>
      </c>
      <c r="J88" s="157">
        <v>7257319</v>
      </c>
      <c r="K88" s="157"/>
      <c r="L88" s="157">
        <v>49849693251</v>
      </c>
      <c r="M88" s="157"/>
      <c r="N88" s="157">
        <v>-55169361956</v>
      </c>
      <c r="O88" s="157"/>
      <c r="P88" s="157">
        <f t="shared" si="3"/>
        <v>-5319668705</v>
      </c>
    </row>
    <row r="89" spans="1:16">
      <c r="A89" s="133" t="s">
        <v>128</v>
      </c>
      <c r="C89" s="157">
        <v>64118</v>
      </c>
      <c r="D89" s="157"/>
      <c r="E89" s="157">
        <v>580639500</v>
      </c>
      <c r="F89" s="157"/>
      <c r="G89" s="157">
        <v>-599760448</v>
      </c>
      <c r="H89" s="157">
        <v>17534944999</v>
      </c>
      <c r="I89" s="169">
        <f t="shared" si="2"/>
        <v>-19120948</v>
      </c>
      <c r="J89" s="157">
        <v>64118</v>
      </c>
      <c r="K89" s="157"/>
      <c r="L89" s="157">
        <v>580639500</v>
      </c>
      <c r="M89" s="157"/>
      <c r="N89" s="157">
        <v>-384931010</v>
      </c>
      <c r="O89" s="157"/>
      <c r="P89" s="157">
        <f t="shared" si="3"/>
        <v>195708490</v>
      </c>
    </row>
    <row r="90" spans="1:16">
      <c r="A90" s="133" t="s">
        <v>127</v>
      </c>
      <c r="C90" s="157">
        <v>2605627</v>
      </c>
      <c r="D90" s="157"/>
      <c r="E90" s="157">
        <v>45197655416</v>
      </c>
      <c r="F90" s="157"/>
      <c r="G90" s="157">
        <v>-40603784242</v>
      </c>
      <c r="H90" s="157">
        <v>66200943424</v>
      </c>
      <c r="I90" s="169">
        <f t="shared" si="2"/>
        <v>4593871174</v>
      </c>
      <c r="J90" s="157">
        <v>2605627</v>
      </c>
      <c r="K90" s="157"/>
      <c r="L90" s="157">
        <v>45197655416</v>
      </c>
      <c r="M90" s="157"/>
      <c r="N90" s="157">
        <v>-41588725965</v>
      </c>
      <c r="O90" s="157"/>
      <c r="P90" s="157">
        <f t="shared" si="3"/>
        <v>3608929451</v>
      </c>
    </row>
    <row r="91" spans="1:16">
      <c r="A91" s="133" t="s">
        <v>126</v>
      </c>
      <c r="C91" s="157">
        <v>26385337</v>
      </c>
      <c r="D91" s="157"/>
      <c r="E91" s="157">
        <v>45375035548</v>
      </c>
      <c r="F91" s="157"/>
      <c r="G91" s="157">
        <v>-49702563302</v>
      </c>
      <c r="H91" s="157">
        <v>17907796931</v>
      </c>
      <c r="I91" s="169">
        <f t="shared" si="2"/>
        <v>-4327527754</v>
      </c>
      <c r="J91" s="157">
        <v>26385337</v>
      </c>
      <c r="K91" s="157"/>
      <c r="L91" s="157">
        <v>45375035548</v>
      </c>
      <c r="M91" s="157"/>
      <c r="N91" s="157">
        <v>-52068578921</v>
      </c>
      <c r="O91" s="157"/>
      <c r="P91" s="157">
        <f t="shared" si="3"/>
        <v>-6693543373</v>
      </c>
    </row>
    <row r="92" spans="1:16">
      <c r="A92" s="133" t="s">
        <v>124</v>
      </c>
      <c r="C92" s="157">
        <v>3873522</v>
      </c>
      <c r="D92" s="157"/>
      <c r="E92" s="157">
        <v>18482277814</v>
      </c>
      <c r="F92" s="157"/>
      <c r="G92" s="157">
        <v>-18988597817</v>
      </c>
      <c r="H92" s="157">
        <v>3609538246</v>
      </c>
      <c r="I92" s="169">
        <f t="shared" si="2"/>
        <v>-506320003</v>
      </c>
      <c r="J92" s="157">
        <v>3873522</v>
      </c>
      <c r="K92" s="157"/>
      <c r="L92" s="157">
        <v>18482277814</v>
      </c>
      <c r="M92" s="157"/>
      <c r="N92" s="157">
        <v>-20815186169</v>
      </c>
      <c r="O92" s="157"/>
      <c r="P92" s="157">
        <f t="shared" si="3"/>
        <v>-2332908355</v>
      </c>
    </row>
    <row r="93" spans="1:16">
      <c r="A93" s="133" t="s">
        <v>123</v>
      </c>
      <c r="C93" s="157">
        <v>9363474</v>
      </c>
      <c r="D93" s="157"/>
      <c r="E93" s="127">
        <v>55288102300</v>
      </c>
      <c r="F93" s="157"/>
      <c r="G93" s="157">
        <v>-52138812210</v>
      </c>
      <c r="H93" s="157">
        <v>-2936718346</v>
      </c>
      <c r="I93" s="169">
        <f t="shared" si="2"/>
        <v>3149290090</v>
      </c>
      <c r="J93" s="157">
        <v>9363474</v>
      </c>
      <c r="K93" s="157"/>
      <c r="L93" s="157">
        <v>55288102300</v>
      </c>
      <c r="M93" s="157"/>
      <c r="N93" s="157">
        <v>-50522455293</v>
      </c>
      <c r="O93" s="157"/>
      <c r="P93" s="157">
        <f t="shared" si="3"/>
        <v>4765647007</v>
      </c>
    </row>
    <row r="94" spans="1:16">
      <c r="A94" s="133" t="s">
        <v>122</v>
      </c>
      <c r="C94" s="157">
        <v>3246441</v>
      </c>
      <c r="D94" s="157"/>
      <c r="E94" s="157">
        <v>69383180540</v>
      </c>
      <c r="F94" s="157"/>
      <c r="G94" s="157">
        <v>-67371528015</v>
      </c>
      <c r="H94" s="157">
        <v>45575386664</v>
      </c>
      <c r="I94" s="169">
        <f t="shared" si="2"/>
        <v>2011652525</v>
      </c>
      <c r="J94" s="157">
        <v>3246441</v>
      </c>
      <c r="K94" s="157"/>
      <c r="L94" s="157">
        <v>69383180540</v>
      </c>
      <c r="M94" s="157"/>
      <c r="N94" s="157">
        <v>-73238823178</v>
      </c>
      <c r="O94" s="157"/>
      <c r="P94" s="157">
        <f t="shared" si="3"/>
        <v>-3855642638</v>
      </c>
    </row>
    <row r="95" spans="1:16">
      <c r="A95" s="133" t="s">
        <v>121</v>
      </c>
      <c r="C95" s="157">
        <v>2400831</v>
      </c>
      <c r="D95" s="157"/>
      <c r="E95" s="157">
        <v>55272406651</v>
      </c>
      <c r="F95" s="157"/>
      <c r="G95" s="157">
        <v>-54857184100</v>
      </c>
      <c r="H95" s="157">
        <v>28245709513</v>
      </c>
      <c r="I95" s="169">
        <f t="shared" si="2"/>
        <v>415222551</v>
      </c>
      <c r="J95" s="157">
        <v>2400831</v>
      </c>
      <c r="K95" s="157"/>
      <c r="L95" s="157">
        <v>55272406651</v>
      </c>
      <c r="M95" s="157"/>
      <c r="N95" s="157">
        <v>-59023860044</v>
      </c>
      <c r="O95" s="157"/>
      <c r="P95" s="157">
        <f t="shared" si="3"/>
        <v>-3751453393</v>
      </c>
    </row>
    <row r="96" spans="1:16">
      <c r="A96" s="133" t="s">
        <v>120</v>
      </c>
      <c r="C96" s="157">
        <v>9168344</v>
      </c>
      <c r="D96" s="157"/>
      <c r="E96" s="157">
        <v>79289993477</v>
      </c>
      <c r="F96" s="157"/>
      <c r="G96" s="157">
        <v>-81593397469</v>
      </c>
      <c r="H96" s="157">
        <v>8010220611</v>
      </c>
      <c r="I96" s="169">
        <f t="shared" si="2"/>
        <v>-2303403992</v>
      </c>
      <c r="J96" s="157">
        <v>9168344</v>
      </c>
      <c r="K96" s="157"/>
      <c r="L96" s="157">
        <v>79289993477</v>
      </c>
      <c r="M96" s="157"/>
      <c r="N96" s="157">
        <v>-68722205498</v>
      </c>
      <c r="O96" s="157"/>
      <c r="P96" s="157">
        <f t="shared" si="3"/>
        <v>10567787979</v>
      </c>
    </row>
    <row r="97" spans="1:16">
      <c r="A97" s="133" t="s">
        <v>119</v>
      </c>
      <c r="C97" s="157">
        <v>629015</v>
      </c>
      <c r="D97" s="157"/>
      <c r="E97" s="157">
        <v>24854576342</v>
      </c>
      <c r="F97" s="157"/>
      <c r="G97" s="157">
        <v>-25724748233</v>
      </c>
      <c r="H97" s="157">
        <v>34249130197</v>
      </c>
      <c r="I97" s="169">
        <f t="shared" si="2"/>
        <v>-870171891</v>
      </c>
      <c r="J97" s="157">
        <v>629015</v>
      </c>
      <c r="K97" s="157"/>
      <c r="L97" s="157">
        <v>24854576342</v>
      </c>
      <c r="M97" s="157"/>
      <c r="N97" s="157">
        <v>-15169166517</v>
      </c>
      <c r="O97" s="157"/>
      <c r="P97" s="157">
        <f t="shared" si="3"/>
        <v>9685409825</v>
      </c>
    </row>
    <row r="98" spans="1:16">
      <c r="A98" s="133" t="s">
        <v>118</v>
      </c>
      <c r="C98" s="157">
        <v>1561864</v>
      </c>
      <c r="D98" s="157"/>
      <c r="E98" s="157">
        <v>25539791461</v>
      </c>
      <c r="F98" s="157"/>
      <c r="G98" s="157">
        <v>-27477708209</v>
      </c>
      <c r="H98" s="157">
        <v>49715010341</v>
      </c>
      <c r="I98" s="169">
        <f t="shared" si="2"/>
        <v>-1937916748</v>
      </c>
      <c r="J98" s="157">
        <v>1561864</v>
      </c>
      <c r="K98" s="157"/>
      <c r="L98" s="157">
        <v>25539791461</v>
      </c>
      <c r="M98" s="157"/>
      <c r="N98" s="157">
        <v>-19597034439</v>
      </c>
      <c r="O98" s="157"/>
      <c r="P98" s="157">
        <f t="shared" si="3"/>
        <v>5942757022</v>
      </c>
    </row>
    <row r="99" spans="1:16">
      <c r="A99" s="133" t="s">
        <v>117</v>
      </c>
      <c r="C99" s="157">
        <v>758954</v>
      </c>
      <c r="D99" s="157"/>
      <c r="E99" s="157">
        <v>13014059363</v>
      </c>
      <c r="F99" s="157"/>
      <c r="G99" s="157">
        <v>-12990607823</v>
      </c>
      <c r="H99" s="157">
        <v>54976833452</v>
      </c>
      <c r="I99" s="169">
        <f t="shared" si="2"/>
        <v>23451540</v>
      </c>
      <c r="J99" s="157">
        <v>758954</v>
      </c>
      <c r="K99" s="157"/>
      <c r="L99" s="157">
        <v>13014059363</v>
      </c>
      <c r="M99" s="157"/>
      <c r="N99" s="157">
        <v>-11487396614</v>
      </c>
      <c r="O99" s="157"/>
      <c r="P99" s="157">
        <f t="shared" si="3"/>
        <v>1526662749</v>
      </c>
    </row>
    <row r="100" spans="1:16">
      <c r="A100" s="133" t="s">
        <v>116</v>
      </c>
      <c r="C100" s="157">
        <v>0</v>
      </c>
      <c r="D100" s="157"/>
      <c r="E100" s="157">
        <v>0</v>
      </c>
      <c r="F100" s="157"/>
      <c r="G100" s="157">
        <v>-4204026768</v>
      </c>
      <c r="H100" s="157">
        <v>109721513739</v>
      </c>
      <c r="I100" s="169">
        <f t="shared" si="2"/>
        <v>-4204026768</v>
      </c>
      <c r="J100" s="157">
        <v>0</v>
      </c>
      <c r="K100" s="157"/>
      <c r="L100" s="157">
        <v>0</v>
      </c>
      <c r="M100" s="157"/>
      <c r="N100" s="157">
        <v>0</v>
      </c>
      <c r="O100" s="157"/>
      <c r="P100" s="157">
        <f t="shared" si="3"/>
        <v>0</v>
      </c>
    </row>
    <row r="101" spans="1:16">
      <c r="A101" s="133" t="s">
        <v>115</v>
      </c>
      <c r="C101" s="157">
        <v>1420973</v>
      </c>
      <c r="D101" s="157"/>
      <c r="E101" s="157">
        <v>77264746126</v>
      </c>
      <c r="F101" s="157"/>
      <c r="G101" s="157">
        <v>-72383467803</v>
      </c>
      <c r="H101" s="157">
        <v>39542164645</v>
      </c>
      <c r="I101" s="169">
        <f t="shared" si="2"/>
        <v>4881278323</v>
      </c>
      <c r="J101" s="157">
        <v>1420973</v>
      </c>
      <c r="K101" s="157"/>
      <c r="L101" s="157">
        <v>77264746126</v>
      </c>
      <c r="M101" s="157"/>
      <c r="N101" s="157">
        <v>-69587472047</v>
      </c>
      <c r="O101" s="157"/>
      <c r="P101" s="157">
        <f t="shared" si="3"/>
        <v>7677274079</v>
      </c>
    </row>
    <row r="102" spans="1:16">
      <c r="A102" s="133" t="s">
        <v>114</v>
      </c>
      <c r="C102" s="157">
        <v>8916317</v>
      </c>
      <c r="D102" s="157"/>
      <c r="E102" s="157">
        <v>107068240163</v>
      </c>
      <c r="F102" s="157"/>
      <c r="G102" s="157">
        <v>-109014890024</v>
      </c>
      <c r="H102" s="157">
        <v>52765841063</v>
      </c>
      <c r="I102" s="169">
        <f t="shared" si="2"/>
        <v>-1946649861</v>
      </c>
      <c r="J102" s="157">
        <v>8916317</v>
      </c>
      <c r="K102" s="157"/>
      <c r="L102" s="157">
        <v>107068240163</v>
      </c>
      <c r="M102" s="157"/>
      <c r="N102" s="157">
        <v>-94962603246</v>
      </c>
      <c r="O102" s="157"/>
      <c r="P102" s="157">
        <f t="shared" si="3"/>
        <v>12105636917</v>
      </c>
    </row>
    <row r="103" spans="1:16">
      <c r="A103" s="133" t="s">
        <v>113</v>
      </c>
      <c r="C103" s="157">
        <v>5868077</v>
      </c>
      <c r="D103" s="157"/>
      <c r="E103" s="157">
        <v>29807457526</v>
      </c>
      <c r="F103" s="157"/>
      <c r="G103" s="157">
        <v>-32093554120</v>
      </c>
      <c r="H103" s="157">
        <v>54748745744</v>
      </c>
      <c r="I103" s="169">
        <f t="shared" si="2"/>
        <v>-2286096594</v>
      </c>
      <c r="J103" s="157">
        <v>5868077</v>
      </c>
      <c r="K103" s="157"/>
      <c r="L103" s="157">
        <v>29807457526</v>
      </c>
      <c r="M103" s="157"/>
      <c r="N103" s="157">
        <v>-30686823904</v>
      </c>
      <c r="O103" s="157"/>
      <c r="P103" s="157">
        <f t="shared" si="3"/>
        <v>-879366378</v>
      </c>
    </row>
    <row r="104" spans="1:16">
      <c r="A104" s="133" t="s">
        <v>408</v>
      </c>
      <c r="C104" s="157">
        <v>354215</v>
      </c>
      <c r="D104" s="157"/>
      <c r="E104" s="157">
        <v>16429332254</v>
      </c>
      <c r="F104" s="157"/>
      <c r="G104" s="157">
        <v>-14722941860</v>
      </c>
      <c r="H104" s="157">
        <v>70006835596</v>
      </c>
      <c r="I104" s="169">
        <f t="shared" si="2"/>
        <v>1706390394</v>
      </c>
      <c r="J104" s="157">
        <v>354215</v>
      </c>
      <c r="K104" s="157"/>
      <c r="L104" s="157">
        <v>16429332254</v>
      </c>
      <c r="M104" s="157"/>
      <c r="N104" s="157">
        <v>-14953674350</v>
      </c>
      <c r="O104" s="157"/>
      <c r="P104" s="157">
        <f t="shared" si="3"/>
        <v>1475657904</v>
      </c>
    </row>
    <row r="105" spans="1:16">
      <c r="A105" s="133" t="s">
        <v>412</v>
      </c>
      <c r="C105" s="166">
        <v>6133607</v>
      </c>
      <c r="D105" s="157"/>
      <c r="E105" s="157">
        <v>41582304107</v>
      </c>
      <c r="F105" s="157"/>
      <c r="G105" s="157">
        <v>-39624557084</v>
      </c>
      <c r="H105" s="157">
        <v>64499360964</v>
      </c>
      <c r="I105" s="169">
        <f t="shared" si="2"/>
        <v>1957747023</v>
      </c>
      <c r="J105" s="157">
        <v>6133607</v>
      </c>
      <c r="K105" s="157"/>
      <c r="L105" s="157">
        <v>41582304107</v>
      </c>
      <c r="M105" s="157"/>
      <c r="N105" s="157">
        <v>-40465207138</v>
      </c>
      <c r="O105" s="157"/>
      <c r="P105" s="157">
        <f t="shared" si="3"/>
        <v>1117096969</v>
      </c>
    </row>
    <row r="106" spans="1:16">
      <c r="A106" s="133" t="s">
        <v>402</v>
      </c>
      <c r="C106" s="166">
        <v>8394886</v>
      </c>
      <c r="D106" s="157"/>
      <c r="E106" s="157">
        <v>42058479602</v>
      </c>
      <c r="F106" s="157"/>
      <c r="G106" s="157">
        <v>-46273439506</v>
      </c>
      <c r="H106" s="157">
        <v>-1011790411</v>
      </c>
      <c r="I106" s="169">
        <f t="shared" si="2"/>
        <v>-4214959904</v>
      </c>
      <c r="J106" s="157">
        <v>8394886</v>
      </c>
      <c r="K106" s="157"/>
      <c r="L106" s="157">
        <v>42058479602</v>
      </c>
      <c r="M106" s="157"/>
      <c r="N106" s="157">
        <v>-46382645136</v>
      </c>
      <c r="O106" s="157"/>
      <c r="P106" s="157">
        <f t="shared" si="3"/>
        <v>-4324165534</v>
      </c>
    </row>
    <row r="107" spans="1:16">
      <c r="A107" s="133" t="s">
        <v>417</v>
      </c>
      <c r="C107" s="166">
        <v>19511602</v>
      </c>
      <c r="D107" s="157"/>
      <c r="E107" s="127">
        <v>35707130173</v>
      </c>
      <c r="F107" s="157"/>
      <c r="G107" s="157">
        <v>-39796440605</v>
      </c>
      <c r="H107" s="157">
        <v>32613765873</v>
      </c>
      <c r="I107" s="169">
        <f t="shared" si="2"/>
        <v>-4089310432</v>
      </c>
      <c r="J107" s="157">
        <v>19511602</v>
      </c>
      <c r="K107" s="157"/>
      <c r="L107" s="157">
        <v>35707130173</v>
      </c>
      <c r="M107" s="157"/>
      <c r="N107" s="157">
        <v>-40127291169</v>
      </c>
      <c r="O107" s="157"/>
      <c r="P107" s="157">
        <f t="shared" si="3"/>
        <v>-4420160996</v>
      </c>
    </row>
    <row r="108" spans="1:16">
      <c r="A108" s="133" t="s">
        <v>382</v>
      </c>
      <c r="C108" s="157">
        <v>16295928</v>
      </c>
      <c r="D108" s="157"/>
      <c r="E108" s="157">
        <v>35070764053</v>
      </c>
      <c r="F108" s="157"/>
      <c r="G108" s="157">
        <v>-34502556173</v>
      </c>
      <c r="H108" s="157">
        <v>54366514467</v>
      </c>
      <c r="I108" s="169">
        <f t="shared" si="2"/>
        <v>568207880</v>
      </c>
      <c r="J108" s="157">
        <v>16295928</v>
      </c>
      <c r="K108" s="157"/>
      <c r="L108" s="157">
        <v>35070764053</v>
      </c>
      <c r="M108" s="157"/>
      <c r="N108" s="157">
        <v>-34673767843</v>
      </c>
      <c r="O108" s="157"/>
      <c r="P108" s="157">
        <f t="shared" si="3"/>
        <v>396996210</v>
      </c>
    </row>
    <row r="109" spans="1:16">
      <c r="A109" s="133" t="s">
        <v>381</v>
      </c>
      <c r="C109" s="157">
        <v>20117164</v>
      </c>
      <c r="D109" s="157"/>
      <c r="E109" s="157">
        <v>36235409979</v>
      </c>
      <c r="F109" s="157"/>
      <c r="G109" s="157">
        <v>-36547598825</v>
      </c>
      <c r="H109" s="157">
        <v>36511407202</v>
      </c>
      <c r="I109" s="169">
        <f t="shared" si="2"/>
        <v>-312188846</v>
      </c>
      <c r="J109" s="157">
        <v>20117164</v>
      </c>
      <c r="K109" s="157"/>
      <c r="L109" s="157">
        <v>36235409979</v>
      </c>
      <c r="M109" s="157"/>
      <c r="N109" s="157">
        <v>-38658290063</v>
      </c>
      <c r="O109" s="157"/>
      <c r="P109" s="157">
        <f t="shared" si="3"/>
        <v>-2422880084</v>
      </c>
    </row>
    <row r="110" spans="1:16">
      <c r="A110" s="133" t="s">
        <v>399</v>
      </c>
      <c r="C110" s="157">
        <v>1364119</v>
      </c>
      <c r="D110" s="157"/>
      <c r="E110" s="157">
        <v>47229566800</v>
      </c>
      <c r="F110" s="157"/>
      <c r="G110" s="157">
        <v>-50288600254</v>
      </c>
      <c r="H110" s="157">
        <v>22937075507</v>
      </c>
      <c r="I110" s="169">
        <f t="shared" si="2"/>
        <v>-3059033454</v>
      </c>
      <c r="J110" s="157">
        <v>1364119</v>
      </c>
      <c r="K110" s="157"/>
      <c r="L110" s="157">
        <v>47229566800</v>
      </c>
      <c r="M110" s="157"/>
      <c r="N110" s="157">
        <v>-53727348847</v>
      </c>
      <c r="O110" s="157"/>
      <c r="P110" s="157">
        <f t="shared" si="3"/>
        <v>-6497782047</v>
      </c>
    </row>
    <row r="111" spans="1:16">
      <c r="A111" s="133" t="s">
        <v>391</v>
      </c>
      <c r="C111" s="157">
        <v>1658547</v>
      </c>
      <c r="D111" s="157"/>
      <c r="E111" s="157">
        <v>36468771639</v>
      </c>
      <c r="F111" s="157"/>
      <c r="G111" s="157">
        <v>-36078578311</v>
      </c>
      <c r="H111" s="157">
        <v>61876173913</v>
      </c>
      <c r="I111" s="169">
        <f t="shared" si="2"/>
        <v>390193328</v>
      </c>
      <c r="J111" s="157">
        <v>1658547</v>
      </c>
      <c r="K111" s="157"/>
      <c r="L111" s="157">
        <v>36468771639</v>
      </c>
      <c r="M111" s="157"/>
      <c r="N111" s="157">
        <v>-39531593936</v>
      </c>
      <c r="O111" s="157"/>
      <c r="P111" s="157">
        <f t="shared" si="3"/>
        <v>-3062822297</v>
      </c>
    </row>
    <row r="112" spans="1:16">
      <c r="A112" s="133" t="s">
        <v>372</v>
      </c>
      <c r="C112" s="157">
        <v>2570961</v>
      </c>
      <c r="D112" s="157"/>
      <c r="E112" s="157">
        <v>37900493890</v>
      </c>
      <c r="F112" s="157"/>
      <c r="G112" s="157">
        <v>-36039692458</v>
      </c>
      <c r="H112" s="157">
        <v>44319115398</v>
      </c>
      <c r="I112" s="169">
        <f t="shared" si="2"/>
        <v>1860801432</v>
      </c>
      <c r="J112" s="157">
        <v>2570961</v>
      </c>
      <c r="K112" s="157"/>
      <c r="L112" s="157">
        <v>37900493890</v>
      </c>
      <c r="M112" s="157"/>
      <c r="N112" s="157">
        <v>-35203648036</v>
      </c>
      <c r="O112" s="157"/>
      <c r="P112" s="157">
        <f t="shared" si="3"/>
        <v>2696845854</v>
      </c>
    </row>
    <row r="113" spans="1:16">
      <c r="A113" s="133" t="s">
        <v>353</v>
      </c>
      <c r="C113" s="157">
        <v>384079</v>
      </c>
      <c r="D113" s="157"/>
      <c r="E113" s="157">
        <v>55169193982</v>
      </c>
      <c r="F113" s="157"/>
      <c r="G113" s="157">
        <v>-56170763365</v>
      </c>
      <c r="H113" s="157">
        <v>49640748851</v>
      </c>
      <c r="I113" s="169">
        <f t="shared" si="2"/>
        <v>-1001569383</v>
      </c>
      <c r="J113" s="157">
        <v>384079</v>
      </c>
      <c r="K113" s="157"/>
      <c r="L113" s="157">
        <v>55169193982</v>
      </c>
      <c r="M113" s="157"/>
      <c r="N113" s="157">
        <v>-51368152292</v>
      </c>
      <c r="O113" s="157"/>
      <c r="P113" s="157">
        <f t="shared" si="3"/>
        <v>3801041690</v>
      </c>
    </row>
    <row r="114" spans="1:16">
      <c r="A114" s="133" t="s">
        <v>286</v>
      </c>
      <c r="C114" s="157">
        <v>2476444</v>
      </c>
      <c r="D114" s="157"/>
      <c r="E114" s="157">
        <v>35202440966</v>
      </c>
      <c r="F114" s="157"/>
      <c r="G114" s="157">
        <v>-36361951949</v>
      </c>
      <c r="H114" s="157">
        <v>58045099</v>
      </c>
      <c r="I114" s="169">
        <f t="shared" si="2"/>
        <v>-1159510983</v>
      </c>
      <c r="J114" s="157">
        <v>2476444</v>
      </c>
      <c r="K114" s="157"/>
      <c r="L114" s="157">
        <v>35202440966</v>
      </c>
      <c r="M114" s="157"/>
      <c r="N114" s="157">
        <v>-39316869937</v>
      </c>
      <c r="O114" s="157"/>
      <c r="P114" s="157">
        <f t="shared" si="3"/>
        <v>-4114428971</v>
      </c>
    </row>
    <row r="115" spans="1:16">
      <c r="A115" s="133" t="s">
        <v>273</v>
      </c>
      <c r="C115" s="157">
        <v>8214197</v>
      </c>
      <c r="D115" s="157"/>
      <c r="E115" s="157">
        <v>38621975560</v>
      </c>
      <c r="F115" s="157"/>
      <c r="G115" s="157">
        <v>-38022695097</v>
      </c>
      <c r="H115" s="157">
        <v>89709792918</v>
      </c>
      <c r="I115" s="169">
        <f t="shared" si="2"/>
        <v>599280463</v>
      </c>
      <c r="J115" s="157">
        <v>8214197</v>
      </c>
      <c r="K115" s="157"/>
      <c r="L115" s="157">
        <v>38621975560</v>
      </c>
      <c r="M115" s="157"/>
      <c r="N115" s="157">
        <v>-36161202996</v>
      </c>
      <c r="O115" s="157"/>
      <c r="P115" s="157">
        <f t="shared" si="3"/>
        <v>2460772564</v>
      </c>
    </row>
    <row r="116" spans="1:16">
      <c r="A116" s="133" t="s">
        <v>253</v>
      </c>
      <c r="C116" s="166">
        <v>1080420</v>
      </c>
      <c r="D116" s="157"/>
      <c r="E116" s="127">
        <v>16249491413</v>
      </c>
      <c r="F116" s="157"/>
      <c r="G116" s="157">
        <v>-14137418244</v>
      </c>
      <c r="H116" s="157">
        <v>13549642476</v>
      </c>
      <c r="I116" s="169">
        <f t="shared" si="2"/>
        <v>2112073169</v>
      </c>
      <c r="J116" s="157">
        <v>1080420</v>
      </c>
      <c r="K116" s="157"/>
      <c r="L116" s="157">
        <v>16249491413</v>
      </c>
      <c r="M116" s="157"/>
      <c r="N116" s="157">
        <v>-15573722557</v>
      </c>
      <c r="O116" s="157"/>
      <c r="P116" s="157">
        <f t="shared" si="3"/>
        <v>675768856</v>
      </c>
    </row>
    <row r="117" spans="1:16">
      <c r="A117" s="133" t="s">
        <v>149</v>
      </c>
      <c r="C117" s="157">
        <v>10627402</v>
      </c>
      <c r="D117" s="157"/>
      <c r="E117" s="157">
        <v>60532688133</v>
      </c>
      <c r="F117" s="157"/>
      <c r="G117" s="157">
        <v>-58856038325</v>
      </c>
      <c r="H117" s="157">
        <v>27599151449</v>
      </c>
      <c r="I117" s="169">
        <f t="shared" si="2"/>
        <v>1676649808</v>
      </c>
      <c r="J117" s="157">
        <v>10627402</v>
      </c>
      <c r="K117" s="157"/>
      <c r="L117" s="157">
        <v>60532688133</v>
      </c>
      <c r="M117" s="157"/>
      <c r="N117" s="157">
        <v>-43685984305</v>
      </c>
      <c r="O117" s="157"/>
      <c r="P117" s="157">
        <f t="shared" si="3"/>
        <v>16846703828</v>
      </c>
    </row>
    <row r="118" spans="1:16">
      <c r="A118" s="133" t="s">
        <v>148</v>
      </c>
      <c r="C118" s="157">
        <v>5042462</v>
      </c>
      <c r="D118" s="157"/>
      <c r="E118" s="157">
        <v>34034598998</v>
      </c>
      <c r="F118" s="157"/>
      <c r="G118" s="157">
        <v>-30231884097</v>
      </c>
      <c r="H118" s="157">
        <v>44850795263</v>
      </c>
      <c r="I118" s="169">
        <f t="shared" si="2"/>
        <v>3802714901</v>
      </c>
      <c r="J118" s="157">
        <v>5042462</v>
      </c>
      <c r="K118" s="157"/>
      <c r="L118" s="157">
        <v>34034598998</v>
      </c>
      <c r="M118" s="157"/>
      <c r="N118" s="157">
        <v>-31822228018</v>
      </c>
      <c r="O118" s="157"/>
      <c r="P118" s="157">
        <f t="shared" si="3"/>
        <v>2212370980</v>
      </c>
    </row>
    <row r="119" spans="1:16">
      <c r="A119" s="133" t="s">
        <v>147</v>
      </c>
      <c r="C119" s="157">
        <v>3987697</v>
      </c>
      <c r="D119" s="157"/>
      <c r="E119" s="157">
        <v>31909960137</v>
      </c>
      <c r="F119" s="157"/>
      <c r="G119" s="157">
        <v>-33453911626</v>
      </c>
      <c r="H119" s="157">
        <v>45229195202</v>
      </c>
      <c r="I119" s="169">
        <f t="shared" si="2"/>
        <v>-1543951489</v>
      </c>
      <c r="J119" s="157">
        <v>3987697</v>
      </c>
      <c r="K119" s="157"/>
      <c r="L119" s="157">
        <v>31909960137</v>
      </c>
      <c r="M119" s="157"/>
      <c r="N119" s="157">
        <v>-33799318308</v>
      </c>
      <c r="O119" s="157"/>
      <c r="P119" s="157">
        <f t="shared" si="3"/>
        <v>-1889358171</v>
      </c>
    </row>
    <row r="120" spans="1:16">
      <c r="A120" s="133" t="s">
        <v>146</v>
      </c>
      <c r="C120" s="157">
        <v>20178107</v>
      </c>
      <c r="D120" s="157"/>
      <c r="E120" s="157">
        <v>70203165425</v>
      </c>
      <c r="F120" s="157"/>
      <c r="G120" s="157">
        <v>-71999779734</v>
      </c>
      <c r="H120" s="157">
        <v>27769625896</v>
      </c>
      <c r="I120" s="169">
        <f t="shared" si="2"/>
        <v>-1796614309</v>
      </c>
      <c r="J120" s="157">
        <v>20178107</v>
      </c>
      <c r="K120" s="157"/>
      <c r="L120" s="157">
        <v>70203165425</v>
      </c>
      <c r="M120" s="157"/>
      <c r="N120" s="157">
        <v>-89804508891</v>
      </c>
      <c r="O120" s="157"/>
      <c r="P120" s="157">
        <f t="shared" si="3"/>
        <v>-19601343466</v>
      </c>
    </row>
    <row r="121" spans="1:16">
      <c r="A121" s="133" t="s">
        <v>144</v>
      </c>
      <c r="C121" s="157">
        <v>21329284</v>
      </c>
      <c r="D121" s="157"/>
      <c r="E121" s="157">
        <v>59642280204</v>
      </c>
      <c r="F121" s="157"/>
      <c r="G121" s="157">
        <v>-66744530415</v>
      </c>
      <c r="H121" s="157">
        <v>71572261380</v>
      </c>
      <c r="I121" s="169">
        <f t="shared" si="2"/>
        <v>-7102250211</v>
      </c>
      <c r="J121" s="157">
        <v>21329284</v>
      </c>
      <c r="K121" s="157"/>
      <c r="L121" s="157">
        <v>59642280204</v>
      </c>
      <c r="M121" s="157"/>
      <c r="N121" s="157">
        <v>-77965785057</v>
      </c>
      <c r="O121" s="157"/>
      <c r="P121" s="157">
        <f t="shared" si="3"/>
        <v>-18323504853</v>
      </c>
    </row>
    <row r="122" spans="1:16">
      <c r="A122" s="133" t="s">
        <v>143</v>
      </c>
      <c r="C122" s="157">
        <v>22186886</v>
      </c>
      <c r="D122" s="157"/>
      <c r="E122" s="157">
        <v>55600337428</v>
      </c>
      <c r="F122" s="157"/>
      <c r="G122" s="157">
        <v>-58254499820</v>
      </c>
      <c r="H122" s="157">
        <v>2461912575</v>
      </c>
      <c r="I122" s="169">
        <f t="shared" si="2"/>
        <v>-2654162392</v>
      </c>
      <c r="J122" s="157">
        <v>22186886</v>
      </c>
      <c r="K122" s="157"/>
      <c r="L122" s="157">
        <v>55600337428</v>
      </c>
      <c r="M122" s="157"/>
      <c r="N122" s="157">
        <v>-53639722741</v>
      </c>
      <c r="O122" s="157"/>
      <c r="P122" s="157">
        <f t="shared" si="3"/>
        <v>1960614687</v>
      </c>
    </row>
    <row r="123" spans="1:16">
      <c r="A123" s="133" t="s">
        <v>142</v>
      </c>
      <c r="C123" s="157">
        <v>8468628</v>
      </c>
      <c r="D123" s="157"/>
      <c r="E123" s="157">
        <v>40769534694</v>
      </c>
      <c r="F123" s="157"/>
      <c r="G123" s="157">
        <v>-42616013642</v>
      </c>
      <c r="H123" s="157">
        <v>6282212367</v>
      </c>
      <c r="I123" s="169">
        <f t="shared" si="2"/>
        <v>-1846478948</v>
      </c>
      <c r="J123" s="157">
        <v>8468628</v>
      </c>
      <c r="K123" s="157"/>
      <c r="L123" s="157">
        <v>40769534694</v>
      </c>
      <c r="M123" s="157"/>
      <c r="N123" s="157">
        <v>-48517789111</v>
      </c>
      <c r="O123" s="157"/>
      <c r="P123" s="157">
        <f t="shared" si="3"/>
        <v>-7748254417</v>
      </c>
    </row>
    <row r="124" spans="1:16">
      <c r="A124" s="133" t="s">
        <v>141</v>
      </c>
      <c r="C124" s="157">
        <v>7524890</v>
      </c>
      <c r="D124" s="157"/>
      <c r="E124" s="157">
        <v>40542233625</v>
      </c>
      <c r="F124" s="157"/>
      <c r="G124" s="157">
        <v>-42826757235</v>
      </c>
      <c r="H124" s="157">
        <v>231034288945</v>
      </c>
      <c r="I124" s="169">
        <f t="shared" si="2"/>
        <v>-2284523610</v>
      </c>
      <c r="J124" s="157">
        <v>7524890</v>
      </c>
      <c r="K124" s="157"/>
      <c r="L124" s="157">
        <v>40542233625</v>
      </c>
      <c r="M124" s="157"/>
      <c r="N124" s="157">
        <v>-48761811920</v>
      </c>
      <c r="O124" s="157"/>
      <c r="P124" s="157">
        <f t="shared" si="3"/>
        <v>-8219578295</v>
      </c>
    </row>
    <row r="125" spans="1:16">
      <c r="A125" s="133" t="s">
        <v>140</v>
      </c>
      <c r="C125" s="157">
        <v>17786891</v>
      </c>
      <c r="D125" s="157"/>
      <c r="E125" s="157">
        <v>53874186772</v>
      </c>
      <c r="F125" s="157"/>
      <c r="G125" s="157">
        <v>-49656840375</v>
      </c>
      <c r="H125" s="157">
        <v>15011006752</v>
      </c>
      <c r="I125" s="169">
        <f t="shared" si="2"/>
        <v>4217346397</v>
      </c>
      <c r="J125" s="157">
        <v>17786891</v>
      </c>
      <c r="K125" s="157"/>
      <c r="L125" s="157">
        <v>53874186772</v>
      </c>
      <c r="M125" s="157"/>
      <c r="N125" s="157">
        <v>-48769447019</v>
      </c>
      <c r="O125" s="157"/>
      <c r="P125" s="157">
        <f t="shared" si="3"/>
        <v>5104739753</v>
      </c>
    </row>
    <row r="126" spans="1:16">
      <c r="A126" s="133" t="s">
        <v>139</v>
      </c>
      <c r="C126" s="157">
        <v>8964125</v>
      </c>
      <c r="D126" s="157"/>
      <c r="E126" s="157">
        <v>43502469247</v>
      </c>
      <c r="F126" s="157"/>
      <c r="G126" s="157">
        <v>-45719414966</v>
      </c>
      <c r="H126" s="157">
        <v>60729936770</v>
      </c>
      <c r="I126" s="169">
        <f t="shared" si="2"/>
        <v>-2216945719</v>
      </c>
      <c r="J126" s="157">
        <v>8964125</v>
      </c>
      <c r="K126" s="157"/>
      <c r="L126" s="157">
        <v>43502469247</v>
      </c>
      <c r="M126" s="157"/>
      <c r="N126" s="157">
        <v>-44543763565</v>
      </c>
      <c r="O126" s="157"/>
      <c r="P126" s="157">
        <f t="shared" si="3"/>
        <v>-1041294318</v>
      </c>
    </row>
    <row r="127" spans="1:16">
      <c r="A127" s="133" t="s">
        <v>138</v>
      </c>
      <c r="C127" s="157">
        <v>1734937</v>
      </c>
      <c r="D127" s="157"/>
      <c r="E127" s="157">
        <v>56550097156</v>
      </c>
      <c r="F127" s="157"/>
      <c r="G127" s="157">
        <v>-58608891348</v>
      </c>
      <c r="H127" s="157">
        <v>27790896763</v>
      </c>
      <c r="I127" s="169">
        <f t="shared" si="2"/>
        <v>-2058794192</v>
      </c>
      <c r="J127" s="157">
        <v>1734937</v>
      </c>
      <c r="K127" s="157"/>
      <c r="L127" s="157">
        <v>56550097156</v>
      </c>
      <c r="M127" s="157"/>
      <c r="N127" s="157">
        <v>-54500287487</v>
      </c>
      <c r="O127" s="157"/>
      <c r="P127" s="157">
        <f t="shared" si="3"/>
        <v>2049809669</v>
      </c>
    </row>
    <row r="128" spans="1:16">
      <c r="A128" s="133" t="s">
        <v>137</v>
      </c>
      <c r="C128" s="157">
        <v>14093893</v>
      </c>
      <c r="D128" s="157"/>
      <c r="E128" s="157">
        <v>61924351770</v>
      </c>
      <c r="F128" s="157"/>
      <c r="G128" s="157">
        <v>-66123274259</v>
      </c>
      <c r="H128" s="157">
        <v>68431213112</v>
      </c>
      <c r="I128" s="169">
        <f t="shared" si="2"/>
        <v>-4198922489</v>
      </c>
      <c r="J128" s="157">
        <v>14093893</v>
      </c>
      <c r="K128" s="157"/>
      <c r="L128" s="157">
        <v>61924351770</v>
      </c>
      <c r="M128" s="157"/>
      <c r="N128" s="157">
        <v>-66553750721</v>
      </c>
      <c r="O128" s="157"/>
      <c r="P128" s="157">
        <f t="shared" si="3"/>
        <v>-4629398951</v>
      </c>
    </row>
    <row r="129" spans="1:16">
      <c r="A129" s="133" t="s">
        <v>136</v>
      </c>
      <c r="C129" s="157">
        <v>3540204</v>
      </c>
      <c r="D129" s="157"/>
      <c r="E129" s="157">
        <v>47015707547</v>
      </c>
      <c r="F129" s="157"/>
      <c r="G129" s="157">
        <v>-50415594588</v>
      </c>
      <c r="H129" s="157">
        <v>70271564873</v>
      </c>
      <c r="I129" s="169">
        <f t="shared" si="2"/>
        <v>-3399887041</v>
      </c>
      <c r="J129" s="157">
        <v>3540204</v>
      </c>
      <c r="K129" s="157"/>
      <c r="L129" s="157">
        <v>47015707547</v>
      </c>
      <c r="M129" s="157"/>
      <c r="N129" s="157">
        <v>-46965619750</v>
      </c>
      <c r="O129" s="157"/>
      <c r="P129" s="157">
        <f t="shared" si="3"/>
        <v>50087797</v>
      </c>
    </row>
    <row r="130" spans="1:16">
      <c r="A130" s="133" t="s">
        <v>135</v>
      </c>
      <c r="C130" s="157">
        <v>3521722</v>
      </c>
      <c r="D130" s="157"/>
      <c r="E130" s="157">
        <v>20059399234</v>
      </c>
      <c r="F130" s="157"/>
      <c r="G130" s="157">
        <v>-21464829667</v>
      </c>
      <c r="H130" s="157">
        <v>107945289580</v>
      </c>
      <c r="I130" s="169">
        <f t="shared" si="2"/>
        <v>-1405430433</v>
      </c>
      <c r="J130" s="157">
        <v>3521722</v>
      </c>
      <c r="K130" s="157"/>
      <c r="L130" s="157">
        <v>20059399234</v>
      </c>
      <c r="M130" s="157"/>
      <c r="N130" s="157">
        <v>-25377266786</v>
      </c>
      <c r="O130" s="157"/>
      <c r="P130" s="157">
        <f t="shared" si="3"/>
        <v>-5317867552</v>
      </c>
    </row>
    <row r="131" spans="1:16">
      <c r="A131" s="133" t="s">
        <v>134</v>
      </c>
      <c r="C131" s="157">
        <v>77184596</v>
      </c>
      <c r="D131" s="157"/>
      <c r="E131" s="157">
        <v>189434883359</v>
      </c>
      <c r="F131" s="157"/>
      <c r="G131" s="157">
        <v>-179100558792</v>
      </c>
      <c r="H131" s="157">
        <v>46719922710</v>
      </c>
      <c r="I131" s="169">
        <f t="shared" si="2"/>
        <v>10334324567</v>
      </c>
      <c r="J131" s="157">
        <v>77184596</v>
      </c>
      <c r="K131" s="157"/>
      <c r="L131" s="157">
        <v>189434883359</v>
      </c>
      <c r="M131" s="157"/>
      <c r="N131" s="157">
        <v>-193425749340</v>
      </c>
      <c r="O131" s="157"/>
      <c r="P131" s="157">
        <f t="shared" si="3"/>
        <v>-3990865981</v>
      </c>
    </row>
    <row r="132" spans="1:16">
      <c r="A132" s="133" t="s">
        <v>429</v>
      </c>
      <c r="C132" s="157">
        <v>503006</v>
      </c>
      <c r="D132" s="157"/>
      <c r="E132" s="157">
        <v>41801096357</v>
      </c>
      <c r="F132" s="157"/>
      <c r="G132" s="157">
        <v>-41545532883</v>
      </c>
      <c r="H132" s="157">
        <v>126704452149</v>
      </c>
      <c r="I132" s="169">
        <f t="shared" si="2"/>
        <v>255563474</v>
      </c>
      <c r="J132" s="157">
        <v>503006</v>
      </c>
      <c r="K132" s="157"/>
      <c r="L132" s="157">
        <v>41801096357</v>
      </c>
      <c r="M132" s="157"/>
      <c r="N132" s="157">
        <v>-41545532883</v>
      </c>
      <c r="O132" s="157"/>
      <c r="P132" s="157">
        <f t="shared" si="3"/>
        <v>255563474</v>
      </c>
    </row>
    <row r="133" spans="1:16">
      <c r="A133" s="133" t="s">
        <v>430</v>
      </c>
      <c r="C133" s="157">
        <v>89534</v>
      </c>
      <c r="D133" s="157"/>
      <c r="E133" s="157">
        <v>2246392125</v>
      </c>
      <c r="F133" s="157"/>
      <c r="G133" s="157">
        <v>-2017554293</v>
      </c>
      <c r="H133" s="157">
        <v>31669503637</v>
      </c>
      <c r="I133" s="169">
        <f t="shared" si="2"/>
        <v>228837832</v>
      </c>
      <c r="J133" s="157">
        <v>89534</v>
      </c>
      <c r="K133" s="157"/>
      <c r="L133" s="157">
        <v>2246392125</v>
      </c>
      <c r="M133" s="157"/>
      <c r="N133" s="157">
        <v>-2017554293</v>
      </c>
      <c r="O133" s="157"/>
      <c r="P133" s="157">
        <f t="shared" si="3"/>
        <v>228837832</v>
      </c>
    </row>
    <row r="134" spans="1:16">
      <c r="A134" s="133" t="s">
        <v>416</v>
      </c>
      <c r="C134" s="157">
        <v>5455568</v>
      </c>
      <c r="D134" s="157"/>
      <c r="E134" s="157">
        <v>31399791677</v>
      </c>
      <c r="F134" s="157"/>
      <c r="G134" s="157">
        <v>-23891497265</v>
      </c>
      <c r="H134" s="157">
        <v>59035674386</v>
      </c>
      <c r="I134" s="169">
        <f t="shared" si="2"/>
        <v>7508294412</v>
      </c>
      <c r="J134" s="157">
        <v>5455568</v>
      </c>
      <c r="K134" s="157"/>
      <c r="L134" s="157">
        <v>31399791677</v>
      </c>
      <c r="M134" s="157"/>
      <c r="N134" s="157">
        <v>-26505859936</v>
      </c>
      <c r="O134" s="157"/>
      <c r="P134" s="157">
        <f t="shared" si="3"/>
        <v>4893931741</v>
      </c>
    </row>
    <row r="135" spans="1:16">
      <c r="A135" s="133" t="s">
        <v>419</v>
      </c>
      <c r="C135" s="157">
        <v>4450553</v>
      </c>
      <c r="D135" s="157"/>
      <c r="E135" s="157">
        <v>33180541576</v>
      </c>
      <c r="F135" s="157"/>
      <c r="G135" s="157">
        <v>-39019593566</v>
      </c>
      <c r="H135" s="157">
        <v>22669704920</v>
      </c>
      <c r="I135" s="169">
        <f t="shared" si="2"/>
        <v>-5839051990</v>
      </c>
      <c r="J135" s="157">
        <v>4450553</v>
      </c>
      <c r="K135" s="157"/>
      <c r="L135" s="157">
        <v>33180541576</v>
      </c>
      <c r="M135" s="157"/>
      <c r="N135" s="157">
        <v>-34436712709</v>
      </c>
      <c r="O135" s="157"/>
      <c r="P135" s="157">
        <f t="shared" si="3"/>
        <v>-1256171133</v>
      </c>
    </row>
    <row r="136" spans="1:16">
      <c r="A136" s="133" t="s">
        <v>398</v>
      </c>
      <c r="C136" s="157">
        <v>1881424</v>
      </c>
      <c r="D136" s="157"/>
      <c r="E136" s="157">
        <v>46741711463</v>
      </c>
      <c r="F136" s="157"/>
      <c r="G136" s="157">
        <v>-52278166053</v>
      </c>
      <c r="H136" s="157">
        <v>47932289502</v>
      </c>
      <c r="I136" s="169">
        <f t="shared" ref="I136:I199" si="4">E136+G136</f>
        <v>-5536454590</v>
      </c>
      <c r="J136" s="157">
        <v>1881424</v>
      </c>
      <c r="K136" s="157"/>
      <c r="L136" s="157">
        <v>46741711463</v>
      </c>
      <c r="M136" s="157"/>
      <c r="N136" s="157">
        <v>-49754996966</v>
      </c>
      <c r="O136" s="157"/>
      <c r="P136" s="157">
        <f t="shared" ref="P136:P199" si="5">L136+N136</f>
        <v>-3013285503</v>
      </c>
    </row>
    <row r="137" spans="1:16">
      <c r="A137" s="133" t="s">
        <v>392</v>
      </c>
      <c r="C137" s="157">
        <v>826360</v>
      </c>
      <c r="D137" s="157"/>
      <c r="E137" s="157">
        <v>36012068050</v>
      </c>
      <c r="F137" s="157"/>
      <c r="G137" s="157">
        <v>-35647713143</v>
      </c>
      <c r="H137" s="157">
        <v>23065327404</v>
      </c>
      <c r="I137" s="169">
        <f t="shared" si="4"/>
        <v>364354907</v>
      </c>
      <c r="J137" s="157">
        <v>826360</v>
      </c>
      <c r="K137" s="157"/>
      <c r="L137" s="157">
        <v>36012068050</v>
      </c>
      <c r="M137" s="157"/>
      <c r="N137" s="157">
        <v>-36681962350</v>
      </c>
      <c r="O137" s="157"/>
      <c r="P137" s="157">
        <f t="shared" si="5"/>
        <v>-669894300</v>
      </c>
    </row>
    <row r="138" spans="1:16">
      <c r="A138" s="133" t="s">
        <v>385</v>
      </c>
      <c r="C138" s="157">
        <v>5664179</v>
      </c>
      <c r="D138" s="157"/>
      <c r="E138" s="157">
        <v>54334104358</v>
      </c>
      <c r="F138" s="157"/>
      <c r="G138" s="157">
        <v>-57882618294</v>
      </c>
      <c r="H138" s="157">
        <v>17862886341</v>
      </c>
      <c r="I138" s="169">
        <f t="shared" si="4"/>
        <v>-3548513936</v>
      </c>
      <c r="J138" s="157">
        <v>5664179</v>
      </c>
      <c r="K138" s="157"/>
      <c r="L138" s="157">
        <v>54334104358</v>
      </c>
      <c r="M138" s="157"/>
      <c r="N138" s="157">
        <v>-57655449152</v>
      </c>
      <c r="O138" s="157"/>
      <c r="P138" s="157">
        <f t="shared" si="5"/>
        <v>-3321344794</v>
      </c>
    </row>
    <row r="139" spans="1:16">
      <c r="A139" s="133" t="s">
        <v>395</v>
      </c>
      <c r="C139" s="157">
        <v>7711161</v>
      </c>
      <c r="D139" s="157"/>
      <c r="E139" s="157">
        <v>39016273127</v>
      </c>
      <c r="F139" s="157"/>
      <c r="G139" s="157">
        <v>-41351354139</v>
      </c>
      <c r="H139" s="157">
        <v>2802854081</v>
      </c>
      <c r="I139" s="169">
        <f t="shared" si="4"/>
        <v>-2335081012</v>
      </c>
      <c r="J139" s="157">
        <v>7711161</v>
      </c>
      <c r="K139" s="157"/>
      <c r="L139" s="157">
        <v>39016273127</v>
      </c>
      <c r="M139" s="157"/>
      <c r="N139" s="157">
        <v>-36749069541</v>
      </c>
      <c r="O139" s="157"/>
      <c r="P139" s="157">
        <f t="shared" si="5"/>
        <v>2267203586</v>
      </c>
    </row>
    <row r="140" spans="1:16">
      <c r="A140" s="133" t="s">
        <v>338</v>
      </c>
      <c r="C140" s="157">
        <v>12021290</v>
      </c>
      <c r="D140" s="157"/>
      <c r="E140" s="157">
        <v>24377517186</v>
      </c>
      <c r="F140" s="157"/>
      <c r="G140" s="157">
        <v>-25536895674</v>
      </c>
      <c r="H140" s="157">
        <v>21032166474</v>
      </c>
      <c r="I140" s="169">
        <f t="shared" si="4"/>
        <v>-1159378488</v>
      </c>
      <c r="J140" s="157">
        <v>12021290</v>
      </c>
      <c r="K140" s="157"/>
      <c r="L140" s="157">
        <v>24377517186</v>
      </c>
      <c r="M140" s="157"/>
      <c r="N140" s="157">
        <v>-30152196598</v>
      </c>
      <c r="O140" s="157"/>
      <c r="P140" s="157">
        <f t="shared" si="5"/>
        <v>-5774679412</v>
      </c>
    </row>
    <row r="141" spans="1:16">
      <c r="A141" s="133" t="s">
        <v>295</v>
      </c>
      <c r="C141" s="157">
        <v>1409557</v>
      </c>
      <c r="D141" s="157"/>
      <c r="E141" s="157">
        <v>41965045574</v>
      </c>
      <c r="F141" s="157"/>
      <c r="G141" s="157">
        <v>-42987238605</v>
      </c>
      <c r="H141" s="157">
        <v>50711790223</v>
      </c>
      <c r="I141" s="169">
        <f t="shared" si="4"/>
        <v>-1022193031</v>
      </c>
      <c r="J141" s="157">
        <v>1409557</v>
      </c>
      <c r="K141" s="157"/>
      <c r="L141" s="157">
        <v>41965045574</v>
      </c>
      <c r="M141" s="157"/>
      <c r="N141" s="157">
        <v>-46008266037</v>
      </c>
      <c r="O141" s="157"/>
      <c r="P141" s="157">
        <f t="shared" si="5"/>
        <v>-4043220463</v>
      </c>
    </row>
    <row r="142" spans="1:16">
      <c r="A142" s="133" t="s">
        <v>287</v>
      </c>
      <c r="C142" s="157">
        <v>5320044</v>
      </c>
      <c r="D142" s="157"/>
      <c r="E142" s="157">
        <v>91859329758</v>
      </c>
      <c r="F142" s="157"/>
      <c r="G142" s="157">
        <v>-94925674010</v>
      </c>
      <c r="H142" s="157">
        <v>34172206325</v>
      </c>
      <c r="I142" s="169">
        <f t="shared" si="4"/>
        <v>-3066344252</v>
      </c>
      <c r="J142" s="157">
        <v>5320044</v>
      </c>
      <c r="K142" s="157"/>
      <c r="L142" s="157">
        <v>91859329758</v>
      </c>
      <c r="M142" s="157"/>
      <c r="N142" s="157">
        <v>-95154720297</v>
      </c>
      <c r="O142" s="157"/>
      <c r="P142" s="157">
        <f t="shared" si="5"/>
        <v>-3295390539</v>
      </c>
    </row>
    <row r="143" spans="1:16">
      <c r="A143" s="133" t="s">
        <v>276</v>
      </c>
      <c r="C143" s="157">
        <v>8579807</v>
      </c>
      <c r="D143" s="157"/>
      <c r="E143" s="157">
        <v>34115028597</v>
      </c>
      <c r="F143" s="157"/>
      <c r="G143" s="157">
        <v>-38950885153</v>
      </c>
      <c r="H143" s="157">
        <v>54648009783</v>
      </c>
      <c r="I143" s="169">
        <f t="shared" si="4"/>
        <v>-4835856556</v>
      </c>
      <c r="J143" s="157">
        <v>8579807</v>
      </c>
      <c r="K143" s="157"/>
      <c r="L143" s="157">
        <v>34115028597</v>
      </c>
      <c r="M143" s="157"/>
      <c r="N143" s="157">
        <v>-36762938253</v>
      </c>
      <c r="O143" s="157"/>
      <c r="P143" s="157">
        <f t="shared" si="5"/>
        <v>-2647909656</v>
      </c>
    </row>
    <row r="144" spans="1:16">
      <c r="A144" s="133" t="s">
        <v>275</v>
      </c>
      <c r="C144" s="157">
        <v>156097</v>
      </c>
      <c r="D144" s="157"/>
      <c r="E144" s="157">
        <v>186357038</v>
      </c>
      <c r="F144" s="157"/>
      <c r="G144" s="157">
        <v>4500207124</v>
      </c>
      <c r="H144" s="157">
        <v>35262261123</v>
      </c>
      <c r="I144" s="169">
        <f t="shared" si="4"/>
        <v>4686564162</v>
      </c>
      <c r="J144" s="157">
        <v>156097</v>
      </c>
      <c r="K144" s="157"/>
      <c r="L144" s="157">
        <v>186357038</v>
      </c>
      <c r="M144" s="157"/>
      <c r="N144" s="157">
        <v>-201843042</v>
      </c>
      <c r="O144" s="157"/>
      <c r="P144" s="157">
        <f t="shared" si="5"/>
        <v>-15486004</v>
      </c>
    </row>
    <row r="145" spans="1:16">
      <c r="A145" s="133" t="s">
        <v>266</v>
      </c>
      <c r="C145" s="157">
        <v>3269103</v>
      </c>
      <c r="D145" s="157"/>
      <c r="E145" s="157">
        <v>89755383747</v>
      </c>
      <c r="F145" s="157"/>
      <c r="G145" s="157">
        <v>-124840684267</v>
      </c>
      <c r="H145" s="157">
        <v>42820631900</v>
      </c>
      <c r="I145" s="169">
        <f t="shared" si="4"/>
        <v>-35085300520</v>
      </c>
      <c r="J145" s="157">
        <v>3269103</v>
      </c>
      <c r="K145" s="157"/>
      <c r="L145" s="157">
        <v>89755383747</v>
      </c>
      <c r="M145" s="157"/>
      <c r="N145" s="157">
        <v>-72468327388</v>
      </c>
      <c r="O145" s="157"/>
      <c r="P145" s="157">
        <f t="shared" si="5"/>
        <v>17287056359</v>
      </c>
    </row>
    <row r="146" spans="1:16">
      <c r="A146" s="133" t="s">
        <v>254</v>
      </c>
      <c r="C146" s="157">
        <v>17822873</v>
      </c>
      <c r="D146" s="157"/>
      <c r="E146" s="157">
        <v>44805855248</v>
      </c>
      <c r="F146" s="157"/>
      <c r="G146" s="157">
        <v>-46967931374</v>
      </c>
      <c r="H146" s="157">
        <v>24160353058</v>
      </c>
      <c r="I146" s="169">
        <f t="shared" si="4"/>
        <v>-2162076126</v>
      </c>
      <c r="J146" s="157">
        <v>17822873</v>
      </c>
      <c r="K146" s="157"/>
      <c r="L146" s="157">
        <v>44805855248</v>
      </c>
      <c r="M146" s="157"/>
      <c r="N146" s="157">
        <v>-43795727782</v>
      </c>
      <c r="O146" s="157"/>
      <c r="P146" s="157">
        <f t="shared" si="5"/>
        <v>1010127466</v>
      </c>
    </row>
    <row r="147" spans="1:16">
      <c r="A147" s="133" t="s">
        <v>262</v>
      </c>
      <c r="C147" s="157">
        <v>425970</v>
      </c>
      <c r="D147" s="157"/>
      <c r="E147" s="157">
        <v>9692438106</v>
      </c>
      <c r="F147" s="157"/>
      <c r="G147" s="157">
        <v>-9655746315</v>
      </c>
      <c r="H147" s="157">
        <v>38975543742</v>
      </c>
      <c r="I147" s="169">
        <f t="shared" si="4"/>
        <v>36691791</v>
      </c>
      <c r="J147" s="157">
        <v>425970</v>
      </c>
      <c r="K147" s="157"/>
      <c r="L147" s="157">
        <v>9692438106</v>
      </c>
      <c r="M147" s="157"/>
      <c r="N147" s="157">
        <v>-11736428518</v>
      </c>
      <c r="O147" s="157"/>
      <c r="P147" s="157">
        <f t="shared" si="5"/>
        <v>-2043990412</v>
      </c>
    </row>
    <row r="148" spans="1:16">
      <c r="A148" s="133" t="s">
        <v>225</v>
      </c>
      <c r="C148" s="157">
        <v>1505094</v>
      </c>
      <c r="D148" s="157"/>
      <c r="E148" s="157">
        <v>16307911732</v>
      </c>
      <c r="F148" s="157"/>
      <c r="G148" s="157">
        <v>-12350533882</v>
      </c>
      <c r="H148" s="157">
        <v>30287139066</v>
      </c>
      <c r="I148" s="169">
        <f t="shared" si="4"/>
        <v>3957377850</v>
      </c>
      <c r="J148" s="157">
        <v>1505094</v>
      </c>
      <c r="K148" s="157"/>
      <c r="L148" s="157">
        <v>16307911732</v>
      </c>
      <c r="M148" s="157"/>
      <c r="N148" s="157">
        <v>-12202559558</v>
      </c>
      <c r="O148" s="157"/>
      <c r="P148" s="157">
        <f t="shared" si="5"/>
        <v>4105352174</v>
      </c>
    </row>
    <row r="149" spans="1:16">
      <c r="A149" s="133" t="s">
        <v>226</v>
      </c>
      <c r="C149" s="157">
        <v>2154579</v>
      </c>
      <c r="D149" s="157"/>
      <c r="E149" s="157">
        <v>26771990689</v>
      </c>
      <c r="F149" s="157"/>
      <c r="G149" s="157">
        <v>-27747517216</v>
      </c>
      <c r="H149" s="157">
        <v>39033926048</v>
      </c>
      <c r="I149" s="169">
        <f t="shared" si="4"/>
        <v>-975526527</v>
      </c>
      <c r="J149" s="157">
        <v>2154579</v>
      </c>
      <c r="K149" s="157"/>
      <c r="L149" s="157">
        <v>26771990689</v>
      </c>
      <c r="M149" s="157"/>
      <c r="N149" s="157">
        <v>-23428161793</v>
      </c>
      <c r="O149" s="157"/>
      <c r="P149" s="157">
        <f t="shared" si="5"/>
        <v>3343828896</v>
      </c>
    </row>
    <row r="150" spans="1:16">
      <c r="A150" s="133" t="s">
        <v>227</v>
      </c>
      <c r="C150" s="157">
        <v>1291591</v>
      </c>
      <c r="D150" s="157"/>
      <c r="E150" s="157">
        <v>24933455176</v>
      </c>
      <c r="F150" s="157"/>
      <c r="G150" s="157">
        <v>-26558444213</v>
      </c>
      <c r="H150" s="157">
        <v>4222452778</v>
      </c>
      <c r="I150" s="169">
        <f t="shared" si="4"/>
        <v>-1624989037</v>
      </c>
      <c r="J150" s="157">
        <v>1291591</v>
      </c>
      <c r="K150" s="157"/>
      <c r="L150" s="157">
        <v>24933455176</v>
      </c>
      <c r="M150" s="157"/>
      <c r="N150" s="157">
        <v>-25723949080</v>
      </c>
      <c r="O150" s="157"/>
      <c r="P150" s="157">
        <f t="shared" si="5"/>
        <v>-790493904</v>
      </c>
    </row>
    <row r="151" spans="1:16">
      <c r="A151" s="133" t="s">
        <v>228</v>
      </c>
      <c r="C151" s="157">
        <v>8496554</v>
      </c>
      <c r="D151" s="157"/>
      <c r="E151" s="157">
        <v>29273834284</v>
      </c>
      <c r="F151" s="157"/>
      <c r="G151" s="157">
        <v>-30875251955</v>
      </c>
      <c r="H151" s="157">
        <v>36352276528</v>
      </c>
      <c r="I151" s="169">
        <f t="shared" si="4"/>
        <v>-1601417671</v>
      </c>
      <c r="J151" s="157">
        <v>8496554</v>
      </c>
      <c r="K151" s="157"/>
      <c r="L151" s="157">
        <v>29273834284</v>
      </c>
      <c r="M151" s="157"/>
      <c r="N151" s="157">
        <v>-35709532683</v>
      </c>
      <c r="O151" s="157"/>
      <c r="P151" s="157">
        <f t="shared" si="5"/>
        <v>-6435698399</v>
      </c>
    </row>
    <row r="152" spans="1:16">
      <c r="A152" s="133" t="s">
        <v>166</v>
      </c>
      <c r="C152" s="157">
        <v>51234080</v>
      </c>
      <c r="D152" s="157"/>
      <c r="E152" s="157">
        <v>61522518568</v>
      </c>
      <c r="F152" s="157"/>
      <c r="G152" s="157">
        <v>-65106989374</v>
      </c>
      <c r="H152" s="157">
        <v>23788448126</v>
      </c>
      <c r="I152" s="169">
        <f t="shared" si="4"/>
        <v>-3584470806</v>
      </c>
      <c r="J152" s="157">
        <v>51234080</v>
      </c>
      <c r="K152" s="157"/>
      <c r="L152" s="157">
        <v>61522518568</v>
      </c>
      <c r="M152" s="157"/>
      <c r="N152" s="157">
        <v>-71575354872</v>
      </c>
      <c r="O152" s="157"/>
      <c r="P152" s="157">
        <f t="shared" si="5"/>
        <v>-10052836304</v>
      </c>
    </row>
    <row r="153" spans="1:16">
      <c r="A153" s="133" t="s">
        <v>165</v>
      </c>
      <c r="C153" s="157">
        <v>810785</v>
      </c>
      <c r="D153" s="157"/>
      <c r="E153" s="157">
        <v>6616938411</v>
      </c>
      <c r="F153" s="157"/>
      <c r="G153" s="157">
        <v>-7169433241</v>
      </c>
      <c r="H153" s="157">
        <v>9128487957</v>
      </c>
      <c r="I153" s="169">
        <f t="shared" si="4"/>
        <v>-552494830</v>
      </c>
      <c r="J153" s="157">
        <v>810785</v>
      </c>
      <c r="K153" s="157"/>
      <c r="L153" s="157">
        <v>6616938411</v>
      </c>
      <c r="M153" s="157"/>
      <c r="N153" s="157">
        <v>-7169433241</v>
      </c>
      <c r="O153" s="157"/>
      <c r="P153" s="157">
        <f t="shared" si="5"/>
        <v>-552494830</v>
      </c>
    </row>
    <row r="154" spans="1:16">
      <c r="A154" s="133" t="s">
        <v>164</v>
      </c>
      <c r="C154" s="157">
        <v>27616037</v>
      </c>
      <c r="D154" s="157"/>
      <c r="E154" s="157">
        <v>112304992986</v>
      </c>
      <c r="F154" s="157"/>
      <c r="G154" s="157">
        <v>-116576415170</v>
      </c>
      <c r="H154" s="157">
        <v>22046273455</v>
      </c>
      <c r="I154" s="169">
        <f t="shared" si="4"/>
        <v>-4271422184</v>
      </c>
      <c r="J154" s="157">
        <v>27616037</v>
      </c>
      <c r="K154" s="157"/>
      <c r="L154" s="157">
        <v>112304992986</v>
      </c>
      <c r="M154" s="157"/>
      <c r="N154" s="157">
        <v>-126412298794</v>
      </c>
      <c r="O154" s="157"/>
      <c r="P154" s="157">
        <f t="shared" si="5"/>
        <v>-14107305808</v>
      </c>
    </row>
    <row r="155" spans="1:16">
      <c r="A155" s="133" t="s">
        <v>163</v>
      </c>
      <c r="C155" s="157">
        <v>1538194</v>
      </c>
      <c r="D155" s="157"/>
      <c r="E155" s="157">
        <v>7966307500</v>
      </c>
      <c r="F155" s="157"/>
      <c r="G155" s="157">
        <v>-8781935703</v>
      </c>
      <c r="H155" s="157">
        <v>21448394218</v>
      </c>
      <c r="I155" s="169">
        <f t="shared" si="4"/>
        <v>-815628203</v>
      </c>
      <c r="J155" s="157">
        <v>1538194</v>
      </c>
      <c r="K155" s="157"/>
      <c r="L155" s="157">
        <v>7966307500</v>
      </c>
      <c r="M155" s="157"/>
      <c r="N155" s="157">
        <v>-10521140455</v>
      </c>
      <c r="O155" s="157"/>
      <c r="P155" s="157">
        <f t="shared" si="5"/>
        <v>-2554832955</v>
      </c>
    </row>
    <row r="156" spans="1:16">
      <c r="A156" s="133" t="s">
        <v>162</v>
      </c>
      <c r="C156" s="157">
        <v>8936919</v>
      </c>
      <c r="D156" s="157"/>
      <c r="E156" s="157">
        <v>53302465995</v>
      </c>
      <c r="F156" s="157"/>
      <c r="G156" s="157">
        <v>-59141634120</v>
      </c>
      <c r="H156" s="157">
        <v>25027147334</v>
      </c>
      <c r="I156" s="169">
        <f t="shared" si="4"/>
        <v>-5839168125</v>
      </c>
      <c r="J156" s="157">
        <v>8936919</v>
      </c>
      <c r="K156" s="157"/>
      <c r="L156" s="157">
        <v>53302465995</v>
      </c>
      <c r="M156" s="157"/>
      <c r="N156" s="157">
        <v>-51022361604</v>
      </c>
      <c r="O156" s="157"/>
      <c r="P156" s="157">
        <f t="shared" si="5"/>
        <v>2280104391</v>
      </c>
    </row>
    <row r="157" spans="1:16">
      <c r="A157" s="133" t="s">
        <v>161</v>
      </c>
      <c r="C157" s="157">
        <v>19167689</v>
      </c>
      <c r="D157" s="157"/>
      <c r="E157" s="157">
        <v>31800527250</v>
      </c>
      <c r="F157" s="157"/>
      <c r="G157" s="157">
        <v>-39782201821</v>
      </c>
      <c r="H157" s="157">
        <v>62927778398</v>
      </c>
      <c r="I157" s="169">
        <f t="shared" si="4"/>
        <v>-7981674571</v>
      </c>
      <c r="J157" s="157">
        <v>19167689</v>
      </c>
      <c r="K157" s="157"/>
      <c r="L157" s="157">
        <v>31800527250</v>
      </c>
      <c r="M157" s="157"/>
      <c r="N157" s="157">
        <v>-41978356596</v>
      </c>
      <c r="O157" s="157"/>
      <c r="P157" s="157">
        <f t="shared" si="5"/>
        <v>-10177829346</v>
      </c>
    </row>
    <row r="158" spans="1:16">
      <c r="A158" s="133" t="s">
        <v>160</v>
      </c>
      <c r="C158" s="157">
        <v>2186379</v>
      </c>
      <c r="D158" s="157"/>
      <c r="E158" s="157">
        <v>28753685700</v>
      </c>
      <c r="F158" s="157"/>
      <c r="G158" s="157">
        <v>-19542600185</v>
      </c>
      <c r="H158" s="157">
        <v>14570955002</v>
      </c>
      <c r="I158" s="169">
        <f t="shared" si="4"/>
        <v>9211085515</v>
      </c>
      <c r="J158" s="157">
        <v>2186379</v>
      </c>
      <c r="K158" s="157"/>
      <c r="L158" s="157">
        <v>28753685700</v>
      </c>
      <c r="M158" s="157"/>
      <c r="N158" s="157">
        <v>-16784371467</v>
      </c>
      <c r="O158" s="157"/>
      <c r="P158" s="157">
        <f t="shared" si="5"/>
        <v>11969314233</v>
      </c>
    </row>
    <row r="159" spans="1:16">
      <c r="A159" s="133" t="s">
        <v>159</v>
      </c>
      <c r="C159" s="157">
        <v>378621</v>
      </c>
      <c r="D159" s="157"/>
      <c r="E159" s="157">
        <v>7309070545</v>
      </c>
      <c r="F159" s="157"/>
      <c r="G159" s="157">
        <v>-7602881298</v>
      </c>
      <c r="H159" s="157">
        <v>54351549102</v>
      </c>
      <c r="I159" s="169">
        <f t="shared" si="4"/>
        <v>-293810753</v>
      </c>
      <c r="J159" s="157">
        <v>378621</v>
      </c>
      <c r="K159" s="157"/>
      <c r="L159" s="157">
        <v>7309070545</v>
      </c>
      <c r="M159" s="157"/>
      <c r="N159" s="157">
        <v>-7851730475</v>
      </c>
      <c r="O159" s="157"/>
      <c r="P159" s="157">
        <f t="shared" si="5"/>
        <v>-542659930</v>
      </c>
    </row>
    <row r="160" spans="1:16">
      <c r="A160" s="133" t="s">
        <v>158</v>
      </c>
      <c r="C160" s="157">
        <v>9732378</v>
      </c>
      <c r="D160" s="157"/>
      <c r="E160" s="157">
        <v>105451726828</v>
      </c>
      <c r="F160" s="157"/>
      <c r="G160" s="157">
        <v>-112494256630</v>
      </c>
      <c r="H160" s="157">
        <v>34177591648</v>
      </c>
      <c r="I160" s="169">
        <f t="shared" si="4"/>
        <v>-7042529802</v>
      </c>
      <c r="J160" s="157">
        <v>9732378</v>
      </c>
      <c r="K160" s="157"/>
      <c r="L160" s="157">
        <v>105451726828</v>
      </c>
      <c r="M160" s="157"/>
      <c r="N160" s="157">
        <v>-99191294039</v>
      </c>
      <c r="O160" s="157"/>
      <c r="P160" s="157">
        <f t="shared" si="5"/>
        <v>6260432789</v>
      </c>
    </row>
    <row r="161" spans="1:16">
      <c r="A161" s="133" t="s">
        <v>157</v>
      </c>
      <c r="C161" s="157">
        <v>2838921</v>
      </c>
      <c r="D161" s="157"/>
      <c r="E161" s="157">
        <v>51304494860</v>
      </c>
      <c r="F161" s="157"/>
      <c r="G161" s="157">
        <v>-50660661609</v>
      </c>
      <c r="H161" s="157">
        <v>37123974868</v>
      </c>
      <c r="I161" s="169">
        <f t="shared" si="4"/>
        <v>643833251</v>
      </c>
      <c r="J161" s="157">
        <v>2838921</v>
      </c>
      <c r="K161" s="157"/>
      <c r="L161" s="157">
        <v>51304494860</v>
      </c>
      <c r="M161" s="157"/>
      <c r="N161" s="157">
        <v>-60716993783</v>
      </c>
      <c r="O161" s="157"/>
      <c r="P161" s="157">
        <f t="shared" si="5"/>
        <v>-9412498923</v>
      </c>
    </row>
    <row r="162" spans="1:16">
      <c r="A162" s="133" t="s">
        <v>156</v>
      </c>
      <c r="C162" s="157">
        <v>451563</v>
      </c>
      <c r="D162" s="157"/>
      <c r="E162" s="157">
        <v>8075282845</v>
      </c>
      <c r="F162" s="157"/>
      <c r="G162" s="157">
        <v>-7691576502</v>
      </c>
      <c r="H162" s="157">
        <v>51537406445</v>
      </c>
      <c r="I162" s="169">
        <f t="shared" si="4"/>
        <v>383706343</v>
      </c>
      <c r="J162" s="157">
        <v>451563</v>
      </c>
      <c r="K162" s="157"/>
      <c r="L162" s="157">
        <v>8075282845</v>
      </c>
      <c r="M162" s="157"/>
      <c r="N162" s="157">
        <v>-6239054744</v>
      </c>
      <c r="O162" s="157"/>
      <c r="P162" s="157">
        <f t="shared" si="5"/>
        <v>1836228101</v>
      </c>
    </row>
    <row r="163" spans="1:16">
      <c r="A163" s="133" t="s">
        <v>155</v>
      </c>
      <c r="C163" s="157">
        <v>1297731</v>
      </c>
      <c r="D163" s="157"/>
      <c r="E163" s="157">
        <v>57082920404</v>
      </c>
      <c r="F163" s="157"/>
      <c r="G163" s="157">
        <v>-59104775070</v>
      </c>
      <c r="H163" s="157">
        <v>39191159921</v>
      </c>
      <c r="I163" s="169">
        <f t="shared" si="4"/>
        <v>-2021854666</v>
      </c>
      <c r="J163" s="157">
        <v>1297731</v>
      </c>
      <c r="K163" s="157"/>
      <c r="L163" s="157">
        <v>57082920404</v>
      </c>
      <c r="M163" s="157"/>
      <c r="N163" s="157">
        <v>-58110498660</v>
      </c>
      <c r="O163" s="157"/>
      <c r="P163" s="157">
        <f t="shared" si="5"/>
        <v>-1027578256</v>
      </c>
    </row>
    <row r="164" spans="1:16">
      <c r="A164" s="133" t="s">
        <v>154</v>
      </c>
      <c r="C164" s="157">
        <v>10087022</v>
      </c>
      <c r="D164" s="157"/>
      <c r="E164" s="157">
        <v>47116892830</v>
      </c>
      <c r="F164" s="157"/>
      <c r="G164" s="157">
        <v>-52275928362</v>
      </c>
      <c r="H164" s="157">
        <v>170780618063</v>
      </c>
      <c r="I164" s="169">
        <f t="shared" si="4"/>
        <v>-5159035532</v>
      </c>
      <c r="J164" s="157">
        <v>10087022</v>
      </c>
      <c r="K164" s="157"/>
      <c r="L164" s="157">
        <v>47116892830</v>
      </c>
      <c r="M164" s="157"/>
      <c r="N164" s="157">
        <v>-59124507746</v>
      </c>
      <c r="O164" s="157"/>
      <c r="P164" s="157">
        <f t="shared" si="5"/>
        <v>-12007614916</v>
      </c>
    </row>
    <row r="165" spans="1:16">
      <c r="A165" s="133" t="s">
        <v>153</v>
      </c>
      <c r="C165" s="157">
        <v>11115324</v>
      </c>
      <c r="D165" s="157"/>
      <c r="E165" s="157">
        <v>65632175668</v>
      </c>
      <c r="F165" s="157"/>
      <c r="G165" s="157">
        <v>-68562011803</v>
      </c>
      <c r="H165" s="157">
        <v>18057821350</v>
      </c>
      <c r="I165" s="169">
        <f t="shared" si="4"/>
        <v>-2929836135</v>
      </c>
      <c r="J165" s="157">
        <v>11115324</v>
      </c>
      <c r="K165" s="157"/>
      <c r="L165" s="157">
        <v>65632175668</v>
      </c>
      <c r="M165" s="157"/>
      <c r="N165" s="157">
        <v>-75296598924</v>
      </c>
      <c r="O165" s="157"/>
      <c r="P165" s="157">
        <f t="shared" si="5"/>
        <v>-9664423256</v>
      </c>
    </row>
    <row r="166" spans="1:16">
      <c r="A166" s="133" t="s">
        <v>152</v>
      </c>
      <c r="C166" s="157">
        <v>1261257</v>
      </c>
      <c r="D166" s="157"/>
      <c r="E166" s="157">
        <v>38302139514</v>
      </c>
      <c r="F166" s="157"/>
      <c r="G166" s="157">
        <v>-39376386642</v>
      </c>
      <c r="H166" s="157">
        <v>4657350179</v>
      </c>
      <c r="I166" s="169">
        <f t="shared" si="4"/>
        <v>-1074247128</v>
      </c>
      <c r="J166" s="157">
        <v>1261257</v>
      </c>
      <c r="K166" s="157"/>
      <c r="L166" s="157">
        <v>38302139514</v>
      </c>
      <c r="M166" s="157"/>
      <c r="N166" s="157">
        <v>-43072969747</v>
      </c>
      <c r="O166" s="157"/>
      <c r="P166" s="157">
        <f t="shared" si="5"/>
        <v>-4770830233</v>
      </c>
    </row>
    <row r="167" spans="1:16">
      <c r="A167" s="133" t="s">
        <v>151</v>
      </c>
      <c r="C167" s="157">
        <v>8800367</v>
      </c>
      <c r="D167" s="157"/>
      <c r="E167" s="157">
        <v>155539525638</v>
      </c>
      <c r="F167" s="157"/>
      <c r="G167" s="157">
        <v>-157461890094</v>
      </c>
      <c r="H167" s="157">
        <v>43618409682</v>
      </c>
      <c r="I167" s="169">
        <f t="shared" si="4"/>
        <v>-1922364456</v>
      </c>
      <c r="J167" s="157">
        <v>8800367</v>
      </c>
      <c r="K167" s="157"/>
      <c r="L167" s="157">
        <v>155539525638</v>
      </c>
      <c r="M167" s="157"/>
      <c r="N167" s="157">
        <v>-157841835515</v>
      </c>
      <c r="O167" s="157"/>
      <c r="P167" s="157">
        <f t="shared" si="5"/>
        <v>-2302309877</v>
      </c>
    </row>
    <row r="168" spans="1:16">
      <c r="A168" s="133" t="s">
        <v>150</v>
      </c>
      <c r="C168" s="157">
        <v>1165228</v>
      </c>
      <c r="D168" s="157"/>
      <c r="E168" s="157">
        <v>27277844743</v>
      </c>
      <c r="F168" s="157"/>
      <c r="G168" s="157">
        <v>-29233836389</v>
      </c>
      <c r="H168" s="157">
        <v>3126644877</v>
      </c>
      <c r="I168" s="169">
        <f t="shared" si="4"/>
        <v>-1955991646</v>
      </c>
      <c r="J168" s="157">
        <v>1165228</v>
      </c>
      <c r="K168" s="157"/>
      <c r="L168" s="157">
        <v>27277844743</v>
      </c>
      <c r="M168" s="157"/>
      <c r="N168" s="157">
        <v>-23504860485</v>
      </c>
      <c r="O168" s="157"/>
      <c r="P168" s="157">
        <f t="shared" si="5"/>
        <v>3772984258</v>
      </c>
    </row>
    <row r="169" spans="1:16">
      <c r="A169" s="133" t="s">
        <v>431</v>
      </c>
      <c r="C169" s="157">
        <v>13088588</v>
      </c>
      <c r="D169" s="157"/>
      <c r="E169" s="157">
        <v>24759382849</v>
      </c>
      <c r="F169" s="157"/>
      <c r="G169" s="157">
        <v>-24920182944</v>
      </c>
      <c r="H169" s="157">
        <v>73246937949</v>
      </c>
      <c r="I169" s="169">
        <f t="shared" si="4"/>
        <v>-160800095</v>
      </c>
      <c r="J169" s="157">
        <v>13088588</v>
      </c>
      <c r="K169" s="157"/>
      <c r="L169" s="157">
        <v>24759382849</v>
      </c>
      <c r="M169" s="157"/>
      <c r="N169" s="157">
        <v>-24920182944</v>
      </c>
      <c r="O169" s="157"/>
      <c r="P169" s="157">
        <f t="shared" si="5"/>
        <v>-160800095</v>
      </c>
    </row>
    <row r="170" spans="1:16">
      <c r="A170" s="133" t="s">
        <v>432</v>
      </c>
      <c r="C170" s="157">
        <v>15135226</v>
      </c>
      <c r="D170" s="157"/>
      <c r="E170" s="157">
        <v>36439405146</v>
      </c>
      <c r="F170" s="157"/>
      <c r="G170" s="157">
        <v>-38258248998</v>
      </c>
      <c r="H170" s="157">
        <v>36972551396</v>
      </c>
      <c r="I170" s="169">
        <f t="shared" si="4"/>
        <v>-1818843852</v>
      </c>
      <c r="J170" s="157">
        <v>15135226</v>
      </c>
      <c r="K170" s="157"/>
      <c r="L170" s="157">
        <v>36439405146</v>
      </c>
      <c r="M170" s="157"/>
      <c r="N170" s="157">
        <v>-38258248998</v>
      </c>
      <c r="O170" s="157"/>
      <c r="P170" s="157">
        <f t="shared" si="5"/>
        <v>-1818843852</v>
      </c>
    </row>
    <row r="171" spans="1:16">
      <c r="A171" s="133" t="s">
        <v>413</v>
      </c>
      <c r="C171" s="157">
        <v>437818</v>
      </c>
      <c r="D171" s="157"/>
      <c r="E171" s="157">
        <v>4922258840</v>
      </c>
      <c r="F171" s="157"/>
      <c r="G171" s="157">
        <v>-4907603473</v>
      </c>
      <c r="H171" s="157">
        <v>49776574906</v>
      </c>
      <c r="I171" s="169">
        <f t="shared" si="4"/>
        <v>14655367</v>
      </c>
      <c r="J171" s="157">
        <v>437818</v>
      </c>
      <c r="K171" s="157"/>
      <c r="L171" s="157">
        <v>4922258840</v>
      </c>
      <c r="M171" s="157"/>
      <c r="N171" s="157">
        <v>-5076042477</v>
      </c>
      <c r="O171" s="157"/>
      <c r="P171" s="157">
        <f t="shared" si="5"/>
        <v>-153783637</v>
      </c>
    </row>
    <row r="172" spans="1:16">
      <c r="A172" s="133" t="s">
        <v>400</v>
      </c>
      <c r="C172" s="157">
        <v>5278493</v>
      </c>
      <c r="D172" s="157"/>
      <c r="E172" s="157">
        <v>44337876422</v>
      </c>
      <c r="F172" s="157"/>
      <c r="G172" s="157">
        <v>-44626031582</v>
      </c>
      <c r="H172" s="157">
        <v>23082864098</v>
      </c>
      <c r="I172" s="169">
        <f t="shared" si="4"/>
        <v>-288155160</v>
      </c>
      <c r="J172" s="157">
        <v>5278493</v>
      </c>
      <c r="K172" s="157"/>
      <c r="L172" s="157">
        <v>44337876422</v>
      </c>
      <c r="M172" s="157"/>
      <c r="N172" s="157">
        <v>-47434643646</v>
      </c>
      <c r="O172" s="157"/>
      <c r="P172" s="157">
        <f t="shared" si="5"/>
        <v>-3096767224</v>
      </c>
    </row>
    <row r="173" spans="1:16">
      <c r="A173" s="133" t="s">
        <v>405</v>
      </c>
      <c r="C173" s="157">
        <v>7379382</v>
      </c>
      <c r="D173" s="157"/>
      <c r="E173" s="157">
        <v>36068528991</v>
      </c>
      <c r="F173" s="157"/>
      <c r="G173" s="157">
        <v>-35888196114</v>
      </c>
      <c r="H173" s="157">
        <v>10328633170</v>
      </c>
      <c r="I173" s="169">
        <f t="shared" si="4"/>
        <v>180332877</v>
      </c>
      <c r="J173" s="157">
        <v>7379382</v>
      </c>
      <c r="K173" s="157"/>
      <c r="L173" s="157">
        <v>36068528991</v>
      </c>
      <c r="M173" s="157"/>
      <c r="N173" s="157">
        <v>-33612043617</v>
      </c>
      <c r="O173" s="157"/>
      <c r="P173" s="157">
        <f t="shared" si="5"/>
        <v>2456485374</v>
      </c>
    </row>
    <row r="174" spans="1:16">
      <c r="A174" s="133" t="s">
        <v>366</v>
      </c>
      <c r="C174" s="157">
        <v>11927683</v>
      </c>
      <c r="D174" s="157"/>
      <c r="E174" s="157">
        <v>80625650349</v>
      </c>
      <c r="F174" s="157"/>
      <c r="G174" s="157">
        <v>-92547717686</v>
      </c>
      <c r="H174" s="157">
        <v>46462185386</v>
      </c>
      <c r="I174" s="169">
        <f t="shared" si="4"/>
        <v>-11922067337</v>
      </c>
      <c r="J174" s="157">
        <v>11927683</v>
      </c>
      <c r="K174" s="157"/>
      <c r="L174" s="157">
        <v>80625650349</v>
      </c>
      <c r="M174" s="157"/>
      <c r="N174" s="157">
        <v>-81243736432</v>
      </c>
      <c r="O174" s="157"/>
      <c r="P174" s="157">
        <f t="shared" si="5"/>
        <v>-618086083</v>
      </c>
    </row>
    <row r="175" spans="1:16">
      <c r="A175" s="133" t="s">
        <v>357</v>
      </c>
      <c r="C175" s="157">
        <v>2474131</v>
      </c>
      <c r="D175" s="157"/>
      <c r="E175" s="157">
        <v>37260060299</v>
      </c>
      <c r="F175" s="157"/>
      <c r="G175" s="157">
        <v>-39358620611</v>
      </c>
      <c r="H175" s="157">
        <v>55693687805</v>
      </c>
      <c r="I175" s="169">
        <f t="shared" si="4"/>
        <v>-2098560312</v>
      </c>
      <c r="J175" s="157">
        <v>2474131</v>
      </c>
      <c r="K175" s="157"/>
      <c r="L175" s="157">
        <v>37260060299</v>
      </c>
      <c r="M175" s="157"/>
      <c r="N175" s="157">
        <v>-42218196914</v>
      </c>
      <c r="O175" s="157"/>
      <c r="P175" s="157">
        <f t="shared" si="5"/>
        <v>-4958136615</v>
      </c>
    </row>
    <row r="176" spans="1:16">
      <c r="A176" s="133" t="s">
        <v>358</v>
      </c>
      <c r="C176" s="157">
        <v>253894</v>
      </c>
      <c r="D176" s="157"/>
      <c r="E176" s="157">
        <v>9459327239</v>
      </c>
      <c r="F176" s="157"/>
      <c r="G176" s="157">
        <v>-9081731608</v>
      </c>
      <c r="H176" s="157">
        <v>51779912353</v>
      </c>
      <c r="I176" s="169">
        <f t="shared" si="4"/>
        <v>377595631</v>
      </c>
      <c r="J176" s="157">
        <v>253894</v>
      </c>
      <c r="K176" s="157"/>
      <c r="L176" s="157">
        <v>9459327239</v>
      </c>
      <c r="M176" s="157"/>
      <c r="N176" s="157">
        <v>-9785608232</v>
      </c>
      <c r="O176" s="157"/>
      <c r="P176" s="157">
        <f t="shared" si="5"/>
        <v>-326280993</v>
      </c>
    </row>
    <row r="177" spans="1:16">
      <c r="A177" s="133" t="s">
        <v>348</v>
      </c>
      <c r="C177" s="157">
        <v>5270308</v>
      </c>
      <c r="D177" s="157"/>
      <c r="E177" s="157">
        <v>46521873048</v>
      </c>
      <c r="F177" s="157"/>
      <c r="G177" s="157">
        <v>-50284552191</v>
      </c>
      <c r="H177" s="157">
        <v>46002989822</v>
      </c>
      <c r="I177" s="169">
        <f t="shared" si="4"/>
        <v>-3762679143</v>
      </c>
      <c r="J177" s="157">
        <v>5270308</v>
      </c>
      <c r="K177" s="157"/>
      <c r="L177" s="157">
        <v>46521873048</v>
      </c>
      <c r="M177" s="157"/>
      <c r="N177" s="157">
        <v>-51270729104</v>
      </c>
      <c r="O177" s="157"/>
      <c r="P177" s="157">
        <f t="shared" si="5"/>
        <v>-4748856056</v>
      </c>
    </row>
    <row r="178" spans="1:16">
      <c r="A178" s="133" t="s">
        <v>339</v>
      </c>
      <c r="C178" s="157">
        <v>1024520</v>
      </c>
      <c r="D178" s="157"/>
      <c r="E178" s="157">
        <v>22863621182</v>
      </c>
      <c r="F178" s="157"/>
      <c r="G178" s="157">
        <v>-22787251269</v>
      </c>
      <c r="H178" s="157">
        <v>56222780726</v>
      </c>
      <c r="I178" s="169">
        <f t="shared" si="4"/>
        <v>76369913</v>
      </c>
      <c r="J178" s="157">
        <v>1024520</v>
      </c>
      <c r="K178" s="157"/>
      <c r="L178" s="157">
        <v>22863621182</v>
      </c>
      <c r="M178" s="157"/>
      <c r="N178" s="157">
        <v>-15854094330</v>
      </c>
      <c r="O178" s="157"/>
      <c r="P178" s="157">
        <f t="shared" si="5"/>
        <v>7009526852</v>
      </c>
    </row>
    <row r="179" spans="1:16">
      <c r="A179" s="133" t="s">
        <v>332</v>
      </c>
      <c r="C179" s="157">
        <v>3598005</v>
      </c>
      <c r="D179" s="157"/>
      <c r="E179" s="157">
        <v>41345459822</v>
      </c>
      <c r="F179" s="157"/>
      <c r="G179" s="157">
        <v>-39743568983</v>
      </c>
      <c r="H179" s="157">
        <v>136545932670</v>
      </c>
      <c r="I179" s="169">
        <f t="shared" si="4"/>
        <v>1601890839</v>
      </c>
      <c r="J179" s="157">
        <v>3598005</v>
      </c>
      <c r="K179" s="157"/>
      <c r="L179" s="157">
        <v>41345459822</v>
      </c>
      <c r="M179" s="157"/>
      <c r="N179" s="157">
        <v>-35178991048</v>
      </c>
      <c r="O179" s="157"/>
      <c r="P179" s="157">
        <f t="shared" si="5"/>
        <v>6166468774</v>
      </c>
    </row>
    <row r="180" spans="1:16">
      <c r="A180" s="133" t="s">
        <v>335</v>
      </c>
      <c r="C180" s="157">
        <v>8052551</v>
      </c>
      <c r="D180" s="157"/>
      <c r="E180" s="157">
        <v>140961680846</v>
      </c>
      <c r="F180" s="157"/>
      <c r="G180" s="157">
        <v>-142426288109</v>
      </c>
      <c r="H180" s="157">
        <v>39662753848</v>
      </c>
      <c r="I180" s="169">
        <f t="shared" si="4"/>
        <v>-1464607263</v>
      </c>
      <c r="J180" s="157">
        <v>8052551</v>
      </c>
      <c r="K180" s="157"/>
      <c r="L180" s="157">
        <v>140961680846</v>
      </c>
      <c r="M180" s="157"/>
      <c r="N180" s="157">
        <v>-124068863799</v>
      </c>
      <c r="O180" s="157"/>
      <c r="P180" s="157">
        <f t="shared" si="5"/>
        <v>16892817047</v>
      </c>
    </row>
    <row r="181" spans="1:16">
      <c r="A181" s="133" t="s">
        <v>297</v>
      </c>
      <c r="C181" s="157">
        <v>9152860</v>
      </c>
      <c r="D181" s="157"/>
      <c r="E181" s="157">
        <v>31498662474</v>
      </c>
      <c r="F181" s="157"/>
      <c r="G181" s="157">
        <v>-34407851541</v>
      </c>
      <c r="H181" s="157">
        <v>25377432000</v>
      </c>
      <c r="I181" s="169">
        <f t="shared" si="4"/>
        <v>-2909189067</v>
      </c>
      <c r="J181" s="157">
        <v>9152860</v>
      </c>
      <c r="K181" s="157"/>
      <c r="L181" s="157">
        <v>31498662474</v>
      </c>
      <c r="M181" s="157"/>
      <c r="N181" s="157">
        <v>-36673769587</v>
      </c>
      <c r="O181" s="157"/>
      <c r="P181" s="157">
        <f t="shared" si="5"/>
        <v>-5175107113</v>
      </c>
    </row>
    <row r="182" spans="1:16">
      <c r="A182" s="133" t="s">
        <v>289</v>
      </c>
      <c r="C182" s="157">
        <v>2051847</v>
      </c>
      <c r="D182" s="157"/>
      <c r="E182" s="157">
        <v>34041566742</v>
      </c>
      <c r="F182" s="157"/>
      <c r="G182" s="157">
        <v>-33406606638</v>
      </c>
      <c r="H182" s="157">
        <v>4862426088</v>
      </c>
      <c r="I182" s="169">
        <f t="shared" si="4"/>
        <v>634960104</v>
      </c>
      <c r="J182" s="157">
        <v>2051847</v>
      </c>
      <c r="K182" s="157"/>
      <c r="L182" s="157">
        <v>34041566742</v>
      </c>
      <c r="M182" s="157"/>
      <c r="N182" s="157">
        <v>-33868827619</v>
      </c>
      <c r="O182" s="157"/>
      <c r="P182" s="157">
        <f t="shared" si="5"/>
        <v>172739123</v>
      </c>
    </row>
    <row r="183" spans="1:16">
      <c r="A183" s="133" t="s">
        <v>278</v>
      </c>
      <c r="C183" s="157">
        <v>5459085</v>
      </c>
      <c r="D183" s="157"/>
      <c r="E183" s="157">
        <v>86120196663</v>
      </c>
      <c r="F183" s="157"/>
      <c r="G183" s="157">
        <v>-86808416946</v>
      </c>
      <c r="H183" s="157">
        <v>2448947251</v>
      </c>
      <c r="I183" s="169">
        <f t="shared" si="4"/>
        <v>-688220283</v>
      </c>
      <c r="J183" s="157">
        <v>5459085</v>
      </c>
      <c r="K183" s="157"/>
      <c r="L183" s="157">
        <v>86120196663</v>
      </c>
      <c r="M183" s="157"/>
      <c r="N183" s="157">
        <v>-94338553020</v>
      </c>
      <c r="O183" s="157"/>
      <c r="P183" s="157">
        <f t="shared" si="5"/>
        <v>-8218356357</v>
      </c>
    </row>
    <row r="184" spans="1:16">
      <c r="A184" s="133" t="s">
        <v>250</v>
      </c>
      <c r="C184" s="157">
        <v>1868633</v>
      </c>
      <c r="D184" s="157"/>
      <c r="E184" s="157">
        <v>20525536706</v>
      </c>
      <c r="F184" s="157"/>
      <c r="G184" s="157">
        <v>-21499813468</v>
      </c>
      <c r="H184" s="157">
        <v>13972272889</v>
      </c>
      <c r="I184" s="169">
        <f t="shared" si="4"/>
        <v>-974276762</v>
      </c>
      <c r="J184" s="157">
        <v>1868633</v>
      </c>
      <c r="K184" s="157"/>
      <c r="L184" s="157">
        <v>20525536706</v>
      </c>
      <c r="M184" s="157"/>
      <c r="N184" s="157">
        <v>-23891676679</v>
      </c>
      <c r="O184" s="157"/>
      <c r="P184" s="157">
        <f t="shared" si="5"/>
        <v>-3366139973</v>
      </c>
    </row>
    <row r="185" spans="1:16">
      <c r="A185" s="133" t="s">
        <v>229</v>
      </c>
      <c r="C185" s="157">
        <v>19616846</v>
      </c>
      <c r="D185" s="157"/>
      <c r="E185" s="157">
        <v>50037322721</v>
      </c>
      <c r="F185" s="157"/>
      <c r="G185" s="157">
        <v>-54710350204</v>
      </c>
      <c r="H185" s="157">
        <v>87686250526</v>
      </c>
      <c r="I185" s="169">
        <f t="shared" si="4"/>
        <v>-4673027483</v>
      </c>
      <c r="J185" s="157">
        <v>19616846</v>
      </c>
      <c r="K185" s="157"/>
      <c r="L185" s="157">
        <v>50037322721</v>
      </c>
      <c r="M185" s="157"/>
      <c r="N185" s="157">
        <v>-55718489186</v>
      </c>
      <c r="O185" s="157"/>
      <c r="P185" s="157">
        <f t="shared" si="5"/>
        <v>-5681166465</v>
      </c>
    </row>
    <row r="186" spans="1:16">
      <c r="A186" s="133" t="s">
        <v>230</v>
      </c>
      <c r="C186" s="157">
        <v>21117064</v>
      </c>
      <c r="D186" s="157"/>
      <c r="E186" s="157">
        <v>94192113538</v>
      </c>
      <c r="F186" s="157"/>
      <c r="G186" s="157">
        <v>-90413020447</v>
      </c>
      <c r="H186" s="157">
        <v>40299893413</v>
      </c>
      <c r="I186" s="169">
        <f t="shared" si="4"/>
        <v>3779093091</v>
      </c>
      <c r="J186" s="157">
        <v>21117064</v>
      </c>
      <c r="K186" s="157"/>
      <c r="L186" s="157">
        <v>94192113538</v>
      </c>
      <c r="M186" s="157"/>
      <c r="N186" s="157">
        <v>-59722168082</v>
      </c>
      <c r="O186" s="157"/>
      <c r="P186" s="157">
        <f t="shared" si="5"/>
        <v>34469945456</v>
      </c>
    </row>
    <row r="187" spans="1:16">
      <c r="A187" s="133" t="s">
        <v>231</v>
      </c>
      <c r="C187" s="157">
        <v>67612</v>
      </c>
      <c r="D187" s="157"/>
      <c r="E187" s="157">
        <v>12300048773</v>
      </c>
      <c r="F187" s="157"/>
      <c r="G187" s="157">
        <v>-12598434564</v>
      </c>
      <c r="H187" s="157">
        <v>69490602477</v>
      </c>
      <c r="I187" s="169">
        <f t="shared" si="4"/>
        <v>-298385791</v>
      </c>
      <c r="J187" s="157">
        <v>67612</v>
      </c>
      <c r="K187" s="157"/>
      <c r="L187" s="157">
        <v>12300048773</v>
      </c>
      <c r="M187" s="157"/>
      <c r="N187" s="157">
        <v>-10037733744</v>
      </c>
      <c r="O187" s="157"/>
      <c r="P187" s="157">
        <f t="shared" si="5"/>
        <v>2262315029</v>
      </c>
    </row>
    <row r="188" spans="1:16">
      <c r="A188" s="133" t="s">
        <v>176</v>
      </c>
      <c r="C188" s="157">
        <v>3095831</v>
      </c>
      <c r="D188" s="157"/>
      <c r="E188" s="157">
        <v>110171306843</v>
      </c>
      <c r="F188" s="157"/>
      <c r="G188" s="157">
        <v>-105661182327</v>
      </c>
      <c r="H188" s="157">
        <v>8529985087</v>
      </c>
      <c r="I188" s="169">
        <f t="shared" si="4"/>
        <v>4510124516</v>
      </c>
      <c r="J188" s="157">
        <v>3095831</v>
      </c>
      <c r="K188" s="157"/>
      <c r="L188" s="157">
        <v>110171306843</v>
      </c>
      <c r="M188" s="157"/>
      <c r="N188" s="157">
        <v>-87086512975</v>
      </c>
      <c r="O188" s="157"/>
      <c r="P188" s="157">
        <f t="shared" si="5"/>
        <v>23084793868</v>
      </c>
    </row>
    <row r="189" spans="1:16">
      <c r="A189" s="133" t="s">
        <v>175</v>
      </c>
      <c r="C189" s="157">
        <v>40870247</v>
      </c>
      <c r="D189" s="157"/>
      <c r="E189" s="157">
        <v>44974165420</v>
      </c>
      <c r="F189" s="157"/>
      <c r="G189" s="157">
        <v>-46227294125</v>
      </c>
      <c r="H189" s="157">
        <v>28968241254</v>
      </c>
      <c r="I189" s="169">
        <f t="shared" si="4"/>
        <v>-1253128705</v>
      </c>
      <c r="J189" s="157">
        <v>40870247</v>
      </c>
      <c r="K189" s="157"/>
      <c r="L189" s="157">
        <v>44974165420</v>
      </c>
      <c r="M189" s="157"/>
      <c r="N189" s="157">
        <v>-58459513128</v>
      </c>
      <c r="O189" s="157"/>
      <c r="P189" s="157">
        <f t="shared" si="5"/>
        <v>-13485347708</v>
      </c>
    </row>
    <row r="190" spans="1:16">
      <c r="A190" s="133" t="s">
        <v>174</v>
      </c>
      <c r="C190" s="157">
        <v>27195903</v>
      </c>
      <c r="D190" s="157"/>
      <c r="E190" s="157">
        <v>148957821452</v>
      </c>
      <c r="F190" s="157"/>
      <c r="G190" s="157">
        <v>-144902708344</v>
      </c>
      <c r="H190" s="157">
        <v>22009355558</v>
      </c>
      <c r="I190" s="169">
        <f t="shared" si="4"/>
        <v>4055113108</v>
      </c>
      <c r="J190" s="157">
        <v>27195903</v>
      </c>
      <c r="K190" s="157"/>
      <c r="L190" s="157">
        <v>148957821452</v>
      </c>
      <c r="M190" s="157"/>
      <c r="N190" s="157">
        <v>-186757340894</v>
      </c>
      <c r="O190" s="157"/>
      <c r="P190" s="157">
        <f t="shared" si="5"/>
        <v>-37799519442</v>
      </c>
    </row>
    <row r="191" spans="1:16">
      <c r="A191" s="133" t="s">
        <v>172</v>
      </c>
      <c r="C191" s="157">
        <v>2929916</v>
      </c>
      <c r="D191" s="157"/>
      <c r="E191" s="157">
        <v>50910202841</v>
      </c>
      <c r="F191" s="157"/>
      <c r="G191" s="157">
        <v>-47053921853</v>
      </c>
      <c r="H191" s="157">
        <v>21071785771</v>
      </c>
      <c r="I191" s="169">
        <f t="shared" si="4"/>
        <v>3856280988</v>
      </c>
      <c r="J191" s="157">
        <v>2929916</v>
      </c>
      <c r="K191" s="157"/>
      <c r="L191" s="157">
        <v>50910202841</v>
      </c>
      <c r="M191" s="157"/>
      <c r="N191" s="157">
        <v>-69767327296</v>
      </c>
      <c r="O191" s="157"/>
      <c r="P191" s="157">
        <f t="shared" si="5"/>
        <v>-18857124455</v>
      </c>
    </row>
    <row r="192" spans="1:16">
      <c r="A192" s="133" t="s">
        <v>170</v>
      </c>
      <c r="C192" s="157">
        <v>5689069</v>
      </c>
      <c r="D192" s="157"/>
      <c r="E192" s="157">
        <v>28276095199</v>
      </c>
      <c r="F192" s="157"/>
      <c r="G192" s="157">
        <v>-29529101123</v>
      </c>
      <c r="H192" s="157">
        <v>35265086226</v>
      </c>
      <c r="I192" s="169">
        <f t="shared" si="4"/>
        <v>-1253005924</v>
      </c>
      <c r="J192" s="157">
        <v>5689069</v>
      </c>
      <c r="K192" s="157"/>
      <c r="L192" s="157">
        <v>28276095199</v>
      </c>
      <c r="M192" s="157"/>
      <c r="N192" s="157">
        <v>-34551805775</v>
      </c>
      <c r="O192" s="157"/>
      <c r="P192" s="157">
        <f t="shared" si="5"/>
        <v>-6275710576</v>
      </c>
    </row>
    <row r="193" spans="1:16">
      <c r="A193" s="133" t="s">
        <v>169</v>
      </c>
      <c r="C193" s="157">
        <v>3975259</v>
      </c>
      <c r="D193" s="157"/>
      <c r="E193" s="157">
        <v>23907217568</v>
      </c>
      <c r="F193" s="157"/>
      <c r="G193" s="157">
        <v>-24505496211</v>
      </c>
      <c r="H193" s="157">
        <v>45280416249</v>
      </c>
      <c r="I193" s="169">
        <f t="shared" si="4"/>
        <v>-598278643</v>
      </c>
      <c r="J193" s="157">
        <v>3975259</v>
      </c>
      <c r="K193" s="157"/>
      <c r="L193" s="157">
        <v>23907217568</v>
      </c>
      <c r="M193" s="157"/>
      <c r="N193" s="157">
        <v>-27674733089</v>
      </c>
      <c r="O193" s="157"/>
      <c r="P193" s="157">
        <f t="shared" si="5"/>
        <v>-3767515521</v>
      </c>
    </row>
    <row r="194" spans="1:16">
      <c r="A194" s="133" t="s">
        <v>168</v>
      </c>
      <c r="C194" s="157">
        <v>2743202</v>
      </c>
      <c r="D194" s="157"/>
      <c r="E194" s="157">
        <v>39839716045</v>
      </c>
      <c r="F194" s="157"/>
      <c r="G194" s="157">
        <v>-46209743408</v>
      </c>
      <c r="H194" s="157">
        <v>-7409744150</v>
      </c>
      <c r="I194" s="169">
        <f t="shared" si="4"/>
        <v>-6370027363</v>
      </c>
      <c r="J194" s="157">
        <v>2743202</v>
      </c>
      <c r="K194" s="157"/>
      <c r="L194" s="157">
        <v>39839716045</v>
      </c>
      <c r="M194" s="157"/>
      <c r="N194" s="157">
        <v>-47354624401</v>
      </c>
      <c r="O194" s="157"/>
      <c r="P194" s="157">
        <f t="shared" si="5"/>
        <v>-7514908356</v>
      </c>
    </row>
    <row r="195" spans="1:16">
      <c r="A195" s="133" t="s">
        <v>406</v>
      </c>
      <c r="C195" s="157">
        <v>956414</v>
      </c>
      <c r="D195" s="157"/>
      <c r="E195" s="157">
        <v>15106993823</v>
      </c>
      <c r="F195" s="157"/>
      <c r="G195" s="157">
        <v>-17863252820</v>
      </c>
      <c r="H195" s="157">
        <v>1929723025</v>
      </c>
      <c r="I195" s="169">
        <f t="shared" si="4"/>
        <v>-2756258997</v>
      </c>
      <c r="J195" s="157">
        <v>956414</v>
      </c>
      <c r="K195" s="157"/>
      <c r="L195" s="157">
        <v>15106993823</v>
      </c>
      <c r="M195" s="157"/>
      <c r="N195" s="157">
        <v>-17951582900</v>
      </c>
      <c r="O195" s="157"/>
      <c r="P195" s="157">
        <f t="shared" si="5"/>
        <v>-2844589077</v>
      </c>
    </row>
    <row r="196" spans="1:16">
      <c r="A196" s="133" t="s">
        <v>394</v>
      </c>
      <c r="C196" s="157">
        <v>15220623</v>
      </c>
      <c r="D196" s="157"/>
      <c r="E196" s="157">
        <v>27869571064</v>
      </c>
      <c r="F196" s="157"/>
      <c r="G196" s="157">
        <v>-28930049359</v>
      </c>
      <c r="H196" s="157">
        <v>7234513765</v>
      </c>
      <c r="I196" s="169">
        <f t="shared" si="4"/>
        <v>-1060478295</v>
      </c>
      <c r="J196" s="157">
        <v>15220623</v>
      </c>
      <c r="K196" s="157"/>
      <c r="L196" s="157">
        <v>27869571064</v>
      </c>
      <c r="M196" s="157"/>
      <c r="N196" s="157">
        <v>-28828243109</v>
      </c>
      <c r="O196" s="157"/>
      <c r="P196" s="157">
        <f t="shared" si="5"/>
        <v>-958672045</v>
      </c>
    </row>
    <row r="197" spans="1:16">
      <c r="A197" s="133" t="s">
        <v>415</v>
      </c>
      <c r="C197" s="157">
        <v>3298941</v>
      </c>
      <c r="D197" s="157"/>
      <c r="E197" s="157">
        <v>5818438733</v>
      </c>
      <c r="F197" s="157"/>
      <c r="G197" s="157">
        <v>-5663694512</v>
      </c>
      <c r="H197" s="157">
        <v>91908956352</v>
      </c>
      <c r="I197" s="169">
        <f t="shared" si="4"/>
        <v>154744221</v>
      </c>
      <c r="J197" s="157">
        <v>3298941</v>
      </c>
      <c r="K197" s="157"/>
      <c r="L197" s="157">
        <v>5818438733</v>
      </c>
      <c r="M197" s="157"/>
      <c r="N197" s="157">
        <v>-4978565453</v>
      </c>
      <c r="O197" s="157"/>
      <c r="P197" s="157">
        <f t="shared" si="5"/>
        <v>839873280</v>
      </c>
    </row>
    <row r="198" spans="1:16">
      <c r="A198" s="133" t="s">
        <v>378</v>
      </c>
      <c r="C198" s="157">
        <v>2273202</v>
      </c>
      <c r="D198" s="157"/>
      <c r="E198" s="157">
        <v>21014990971</v>
      </c>
      <c r="F198" s="157"/>
      <c r="G198" s="157">
        <v>-20658284217</v>
      </c>
      <c r="H198" s="157">
        <v>15582992932</v>
      </c>
      <c r="I198" s="169">
        <f t="shared" si="4"/>
        <v>356706754</v>
      </c>
      <c r="J198" s="157">
        <v>2273202</v>
      </c>
      <c r="K198" s="157"/>
      <c r="L198" s="157">
        <v>21014990971</v>
      </c>
      <c r="M198" s="157"/>
      <c r="N198" s="157">
        <v>-20148433813</v>
      </c>
      <c r="O198" s="157"/>
      <c r="P198" s="157">
        <f t="shared" si="5"/>
        <v>866557158</v>
      </c>
    </row>
    <row r="199" spans="1:16">
      <c r="A199" s="133" t="s">
        <v>396</v>
      </c>
      <c r="C199" s="157">
        <v>1817707</v>
      </c>
      <c r="D199" s="157"/>
      <c r="E199" s="157">
        <v>34385147978</v>
      </c>
      <c r="F199" s="157"/>
      <c r="G199" s="157">
        <v>-40668164791</v>
      </c>
      <c r="H199" s="157">
        <v>39914895564</v>
      </c>
      <c r="I199" s="169">
        <f t="shared" si="4"/>
        <v>-6283016813</v>
      </c>
      <c r="J199" s="157">
        <v>1817707</v>
      </c>
      <c r="K199" s="157"/>
      <c r="L199" s="157">
        <v>34385147978</v>
      </c>
      <c r="M199" s="157"/>
      <c r="N199" s="157">
        <v>-39906114860</v>
      </c>
      <c r="O199" s="157"/>
      <c r="P199" s="157">
        <f t="shared" si="5"/>
        <v>-5520966882</v>
      </c>
    </row>
    <row r="200" spans="1:16">
      <c r="A200" s="133" t="s">
        <v>379</v>
      </c>
      <c r="C200" s="157">
        <v>6293404</v>
      </c>
      <c r="D200" s="157"/>
      <c r="E200" s="157">
        <v>49734868062</v>
      </c>
      <c r="F200" s="157"/>
      <c r="G200" s="157">
        <v>-50552708011</v>
      </c>
      <c r="H200" s="157">
        <v>62933379014</v>
      </c>
      <c r="I200" s="169">
        <f t="shared" ref="I200:I263" si="6">E200+G200</f>
        <v>-817839949</v>
      </c>
      <c r="J200" s="157">
        <v>6293404</v>
      </c>
      <c r="K200" s="157"/>
      <c r="L200" s="157">
        <v>49734868062</v>
      </c>
      <c r="M200" s="157"/>
      <c r="N200" s="157">
        <v>-49763035446</v>
      </c>
      <c r="O200" s="157"/>
      <c r="P200" s="157">
        <f t="shared" ref="P200:P263" si="7">L200+N200</f>
        <v>-28167384</v>
      </c>
    </row>
    <row r="201" spans="1:16">
      <c r="A201" s="133" t="s">
        <v>409</v>
      </c>
      <c r="C201" s="157">
        <v>1169657</v>
      </c>
      <c r="D201" s="157"/>
      <c r="E201" s="157">
        <v>23498117303</v>
      </c>
      <c r="F201" s="157"/>
      <c r="G201" s="157">
        <v>-22097649940</v>
      </c>
      <c r="H201" s="157">
        <v>33729159173</v>
      </c>
      <c r="I201" s="169">
        <f t="shared" si="6"/>
        <v>1400467363</v>
      </c>
      <c r="J201" s="157">
        <v>1169657</v>
      </c>
      <c r="K201" s="157"/>
      <c r="L201" s="157">
        <v>23498117303</v>
      </c>
      <c r="M201" s="157"/>
      <c r="N201" s="157">
        <v>-21264158363</v>
      </c>
      <c r="O201" s="157"/>
      <c r="P201" s="157">
        <f t="shared" si="7"/>
        <v>2233958940</v>
      </c>
    </row>
    <row r="202" spans="1:16">
      <c r="A202" s="133" t="s">
        <v>351</v>
      </c>
      <c r="C202" s="157">
        <v>15807257</v>
      </c>
      <c r="D202" s="157"/>
      <c r="E202" s="157">
        <v>36124655587</v>
      </c>
      <c r="F202" s="157"/>
      <c r="G202" s="157">
        <v>-33605441723</v>
      </c>
      <c r="H202" s="157">
        <v>31788133629</v>
      </c>
      <c r="I202" s="169">
        <f t="shared" si="6"/>
        <v>2519213864</v>
      </c>
      <c r="J202" s="157">
        <v>15807257</v>
      </c>
      <c r="K202" s="157"/>
      <c r="L202" s="157">
        <v>36124655587</v>
      </c>
      <c r="M202" s="157"/>
      <c r="N202" s="157">
        <v>-29645341895</v>
      </c>
      <c r="O202" s="157"/>
      <c r="P202" s="157">
        <f t="shared" si="7"/>
        <v>6479313692</v>
      </c>
    </row>
    <row r="203" spans="1:16">
      <c r="A203" s="133" t="s">
        <v>354</v>
      </c>
      <c r="C203" s="157">
        <v>681023</v>
      </c>
      <c r="D203" s="157"/>
      <c r="E203" s="157">
        <v>32210276051</v>
      </c>
      <c r="F203" s="157"/>
      <c r="G203" s="157">
        <v>-33210445620</v>
      </c>
      <c r="H203" s="157">
        <v>54994639809</v>
      </c>
      <c r="I203" s="169">
        <f t="shared" si="6"/>
        <v>-1000169569</v>
      </c>
      <c r="J203" s="157">
        <v>681023</v>
      </c>
      <c r="K203" s="157"/>
      <c r="L203" s="157">
        <v>32210276051</v>
      </c>
      <c r="M203" s="157"/>
      <c r="N203" s="157">
        <v>-32681397171</v>
      </c>
      <c r="O203" s="157"/>
      <c r="P203" s="157">
        <f t="shared" si="7"/>
        <v>-471121120</v>
      </c>
    </row>
    <row r="204" spans="1:16">
      <c r="A204" s="133" t="s">
        <v>301</v>
      </c>
      <c r="C204" s="157">
        <v>2331642</v>
      </c>
      <c r="D204" s="157"/>
      <c r="E204" s="157">
        <v>110209903120</v>
      </c>
      <c r="F204" s="157"/>
      <c r="G204" s="157">
        <v>-121814431381</v>
      </c>
      <c r="H204" s="157">
        <v>-1898296444</v>
      </c>
      <c r="I204" s="169">
        <f t="shared" si="6"/>
        <v>-11604528261</v>
      </c>
      <c r="J204" s="157">
        <v>2331642</v>
      </c>
      <c r="K204" s="157"/>
      <c r="L204" s="157">
        <v>110209903120</v>
      </c>
      <c r="M204" s="157"/>
      <c r="N204" s="157">
        <v>-120143955007</v>
      </c>
      <c r="O204" s="157"/>
      <c r="P204" s="157">
        <f t="shared" si="7"/>
        <v>-9934051887</v>
      </c>
    </row>
    <row r="205" spans="1:16">
      <c r="A205" s="133" t="s">
        <v>258</v>
      </c>
      <c r="C205" s="157">
        <v>1831688</v>
      </c>
      <c r="D205" s="157"/>
      <c r="E205" s="157">
        <v>61251357317</v>
      </c>
      <c r="F205" s="157"/>
      <c r="G205" s="157">
        <v>-68640015377</v>
      </c>
      <c r="H205" s="157">
        <v>92552472052</v>
      </c>
      <c r="I205" s="169">
        <f t="shared" si="6"/>
        <v>-7388658060</v>
      </c>
      <c r="J205" s="157">
        <v>1831688</v>
      </c>
      <c r="K205" s="157"/>
      <c r="L205" s="157">
        <v>61251357317</v>
      </c>
      <c r="M205" s="157"/>
      <c r="N205" s="157">
        <v>-48746957432</v>
      </c>
      <c r="O205" s="157"/>
      <c r="P205" s="157">
        <f t="shared" si="7"/>
        <v>12504399885</v>
      </c>
    </row>
    <row r="206" spans="1:16">
      <c r="A206" s="133" t="s">
        <v>256</v>
      </c>
      <c r="C206" s="157">
        <v>11874020</v>
      </c>
      <c r="D206" s="157"/>
      <c r="E206" s="157">
        <v>66216903352</v>
      </c>
      <c r="F206" s="157"/>
      <c r="G206" s="157">
        <v>-71029007092</v>
      </c>
      <c r="H206" s="157">
        <v>33702814457</v>
      </c>
      <c r="I206" s="169">
        <f t="shared" si="6"/>
        <v>-4812103740</v>
      </c>
      <c r="J206" s="157">
        <v>11874020</v>
      </c>
      <c r="K206" s="157"/>
      <c r="L206" s="157">
        <v>66216903352</v>
      </c>
      <c r="M206" s="157"/>
      <c r="N206" s="157">
        <v>-73901579978</v>
      </c>
      <c r="O206" s="157"/>
      <c r="P206" s="157">
        <f t="shared" si="7"/>
        <v>-7684676626</v>
      </c>
    </row>
    <row r="207" spans="1:16">
      <c r="A207" s="133" t="s">
        <v>252</v>
      </c>
      <c r="C207" s="157">
        <v>5262081</v>
      </c>
      <c r="D207" s="157"/>
      <c r="E207" s="157">
        <v>46553867404</v>
      </c>
      <c r="F207" s="157"/>
      <c r="G207" s="157">
        <v>-50022271322</v>
      </c>
      <c r="H207" s="157">
        <v>5255793844</v>
      </c>
      <c r="I207" s="169">
        <f t="shared" si="6"/>
        <v>-3468403918</v>
      </c>
      <c r="J207" s="157">
        <v>5262081</v>
      </c>
      <c r="K207" s="157"/>
      <c r="L207" s="157">
        <v>46553867404</v>
      </c>
      <c r="M207" s="157"/>
      <c r="N207" s="157">
        <v>-65333626792</v>
      </c>
      <c r="O207" s="157"/>
      <c r="P207" s="157">
        <f t="shared" si="7"/>
        <v>-18779759388</v>
      </c>
    </row>
    <row r="208" spans="1:16">
      <c r="A208" s="133" t="s">
        <v>237</v>
      </c>
      <c r="C208" s="157">
        <v>15562904</v>
      </c>
      <c r="D208" s="157"/>
      <c r="E208" s="157">
        <v>50293960650</v>
      </c>
      <c r="F208" s="157"/>
      <c r="G208" s="157">
        <v>-53445655491</v>
      </c>
      <c r="H208" s="157">
        <v>63807936571</v>
      </c>
      <c r="I208" s="169">
        <f t="shared" si="6"/>
        <v>-3151694841</v>
      </c>
      <c r="J208" s="157">
        <v>15562904</v>
      </c>
      <c r="K208" s="157"/>
      <c r="L208" s="157">
        <v>50293960650</v>
      </c>
      <c r="M208" s="157"/>
      <c r="N208" s="157">
        <v>-57879696884</v>
      </c>
      <c r="O208" s="157"/>
      <c r="P208" s="157">
        <f t="shared" si="7"/>
        <v>-7585736234</v>
      </c>
    </row>
    <row r="209" spans="1:16">
      <c r="A209" s="133" t="s">
        <v>232</v>
      </c>
      <c r="C209" s="157">
        <v>16336250</v>
      </c>
      <c r="D209" s="157"/>
      <c r="E209" s="157">
        <v>61075064467</v>
      </c>
      <c r="F209" s="157"/>
      <c r="G209" s="157">
        <v>-63449217915</v>
      </c>
      <c r="H209" s="157">
        <v>21566876369</v>
      </c>
      <c r="I209" s="169">
        <f t="shared" si="6"/>
        <v>-2374153448</v>
      </c>
      <c r="J209" s="157">
        <v>16336250</v>
      </c>
      <c r="K209" s="157"/>
      <c r="L209" s="157">
        <v>61075064467</v>
      </c>
      <c r="M209" s="157"/>
      <c r="N209" s="157">
        <v>-69154108051</v>
      </c>
      <c r="O209" s="157"/>
      <c r="P209" s="157">
        <f t="shared" si="7"/>
        <v>-8079043584</v>
      </c>
    </row>
    <row r="210" spans="1:16">
      <c r="A210" s="133" t="s">
        <v>233</v>
      </c>
      <c r="C210" s="157">
        <v>4945986</v>
      </c>
      <c r="D210" s="157"/>
      <c r="E210" s="157">
        <v>72175062390</v>
      </c>
      <c r="F210" s="157"/>
      <c r="G210" s="157">
        <v>-75329980841</v>
      </c>
      <c r="H210" s="157">
        <v>7058025070</v>
      </c>
      <c r="I210" s="169">
        <f t="shared" si="6"/>
        <v>-3154918451</v>
      </c>
      <c r="J210" s="157">
        <v>4945986</v>
      </c>
      <c r="K210" s="157"/>
      <c r="L210" s="157">
        <v>72175062390</v>
      </c>
      <c r="M210" s="157"/>
      <c r="N210" s="157">
        <v>-76280418321</v>
      </c>
      <c r="O210" s="157"/>
      <c r="P210" s="157">
        <f t="shared" si="7"/>
        <v>-4105355931</v>
      </c>
    </row>
    <row r="211" spans="1:16">
      <c r="A211" s="133" t="s">
        <v>200</v>
      </c>
      <c r="C211" s="157">
        <v>1222199</v>
      </c>
      <c r="D211" s="157"/>
      <c r="E211" s="157">
        <v>8079263996</v>
      </c>
      <c r="F211" s="157"/>
      <c r="G211" s="157">
        <v>-8659187644</v>
      </c>
      <c r="H211" s="157">
        <v>1604843880</v>
      </c>
      <c r="I211" s="169">
        <f t="shared" si="6"/>
        <v>-579923648</v>
      </c>
      <c r="J211" s="157">
        <v>1222199</v>
      </c>
      <c r="K211" s="157"/>
      <c r="L211" s="157">
        <v>8079263996</v>
      </c>
      <c r="M211" s="157"/>
      <c r="N211" s="157">
        <v>-11559647138</v>
      </c>
      <c r="O211" s="157"/>
      <c r="P211" s="157">
        <f t="shared" si="7"/>
        <v>-3480383142</v>
      </c>
    </row>
    <row r="212" spans="1:16">
      <c r="A212" s="133" t="s">
        <v>199</v>
      </c>
      <c r="C212" s="157">
        <v>5606532</v>
      </c>
      <c r="D212" s="157"/>
      <c r="E212" s="157">
        <v>42746237944</v>
      </c>
      <c r="F212" s="157"/>
      <c r="G212" s="157">
        <v>-40807255616</v>
      </c>
      <c r="H212" s="157">
        <v>30843750591</v>
      </c>
      <c r="I212" s="169">
        <f t="shared" si="6"/>
        <v>1938982328</v>
      </c>
      <c r="J212" s="157">
        <v>5606532</v>
      </c>
      <c r="K212" s="157"/>
      <c r="L212" s="157">
        <v>42746237944</v>
      </c>
      <c r="M212" s="157"/>
      <c r="N212" s="157">
        <v>-49026572083</v>
      </c>
      <c r="O212" s="157"/>
      <c r="P212" s="157">
        <f t="shared" si="7"/>
        <v>-6280334139</v>
      </c>
    </row>
    <row r="213" spans="1:16">
      <c r="A213" s="133" t="s">
        <v>198</v>
      </c>
      <c r="C213" s="157">
        <v>5304523</v>
      </c>
      <c r="D213" s="157"/>
      <c r="E213" s="157">
        <v>64330125278</v>
      </c>
      <c r="F213" s="157"/>
      <c r="G213" s="157">
        <v>-66884120843</v>
      </c>
      <c r="H213" s="157">
        <v>22184562656</v>
      </c>
      <c r="I213" s="169">
        <f t="shared" si="6"/>
        <v>-2553995565</v>
      </c>
      <c r="J213" s="157">
        <v>5304523</v>
      </c>
      <c r="K213" s="157"/>
      <c r="L213" s="157">
        <v>64330125278</v>
      </c>
      <c r="M213" s="157"/>
      <c r="N213" s="157">
        <v>-75571028197</v>
      </c>
      <c r="O213" s="157"/>
      <c r="P213" s="157">
        <f t="shared" si="7"/>
        <v>-11240902919</v>
      </c>
    </row>
    <row r="214" spans="1:16">
      <c r="A214" s="133" t="s">
        <v>197</v>
      </c>
      <c r="C214" s="157">
        <v>5691117</v>
      </c>
      <c r="D214" s="157"/>
      <c r="E214" s="157">
        <v>63926979853</v>
      </c>
      <c r="F214" s="157"/>
      <c r="G214" s="157">
        <v>-69259161034</v>
      </c>
      <c r="H214" s="157">
        <v>38567713100</v>
      </c>
      <c r="I214" s="169">
        <f t="shared" si="6"/>
        <v>-5332181181</v>
      </c>
      <c r="J214" s="157">
        <v>5691117</v>
      </c>
      <c r="K214" s="157"/>
      <c r="L214" s="157">
        <v>63926979853</v>
      </c>
      <c r="M214" s="157"/>
      <c r="N214" s="157">
        <v>-56989802324</v>
      </c>
      <c r="O214" s="157"/>
      <c r="P214" s="157">
        <f t="shared" si="7"/>
        <v>6937177529</v>
      </c>
    </row>
    <row r="215" spans="1:16">
      <c r="A215" s="133" t="s">
        <v>196</v>
      </c>
      <c r="C215" s="157">
        <v>4566610</v>
      </c>
      <c r="D215" s="157"/>
      <c r="E215" s="157">
        <v>35316832860</v>
      </c>
      <c r="F215" s="157"/>
      <c r="G215" s="157">
        <v>-39678230086</v>
      </c>
      <c r="H215" s="157">
        <v>3852356217</v>
      </c>
      <c r="I215" s="169">
        <f t="shared" si="6"/>
        <v>-4361397226</v>
      </c>
      <c r="J215" s="157">
        <v>4566610</v>
      </c>
      <c r="K215" s="157"/>
      <c r="L215" s="157">
        <v>35316832860</v>
      </c>
      <c r="M215" s="157"/>
      <c r="N215" s="157">
        <v>-34483845515</v>
      </c>
      <c r="O215" s="157"/>
      <c r="P215" s="157">
        <f t="shared" si="7"/>
        <v>832987345</v>
      </c>
    </row>
    <row r="216" spans="1:16">
      <c r="A216" s="133" t="s">
        <v>195</v>
      </c>
      <c r="C216" s="157">
        <v>9313587</v>
      </c>
      <c r="D216" s="157"/>
      <c r="E216" s="157">
        <v>64899779816</v>
      </c>
      <c r="F216" s="157"/>
      <c r="G216" s="157">
        <v>-70639845932</v>
      </c>
      <c r="H216" s="157">
        <v>83923107800</v>
      </c>
      <c r="I216" s="169">
        <f t="shared" si="6"/>
        <v>-5740066116</v>
      </c>
      <c r="J216" s="157">
        <v>9313587</v>
      </c>
      <c r="K216" s="157"/>
      <c r="L216" s="157">
        <v>64899779816</v>
      </c>
      <c r="M216" s="157"/>
      <c r="N216" s="157">
        <v>-68090929425</v>
      </c>
      <c r="O216" s="157"/>
      <c r="P216" s="157">
        <f t="shared" si="7"/>
        <v>-3191149609</v>
      </c>
    </row>
    <row r="217" spans="1:16">
      <c r="A217" s="133" t="s">
        <v>194</v>
      </c>
      <c r="C217" s="157">
        <v>3415258</v>
      </c>
      <c r="D217" s="157"/>
      <c r="E217" s="157">
        <v>25190434139</v>
      </c>
      <c r="F217" s="157"/>
      <c r="G217" s="157">
        <v>-27914461873</v>
      </c>
      <c r="H217" s="157">
        <v>33384918196</v>
      </c>
      <c r="I217" s="169">
        <f t="shared" si="6"/>
        <v>-2724027734</v>
      </c>
      <c r="J217" s="157">
        <v>3415258</v>
      </c>
      <c r="K217" s="157"/>
      <c r="L217" s="157">
        <v>25190434139</v>
      </c>
      <c r="M217" s="157"/>
      <c r="N217" s="157">
        <v>-24721334113</v>
      </c>
      <c r="O217" s="157"/>
      <c r="P217" s="157">
        <f t="shared" si="7"/>
        <v>469100026</v>
      </c>
    </row>
    <row r="218" spans="1:16">
      <c r="A218" s="133" t="s">
        <v>193</v>
      </c>
      <c r="C218" s="157">
        <v>17643624</v>
      </c>
      <c r="D218" s="157"/>
      <c r="E218" s="157">
        <v>64542211531</v>
      </c>
      <c r="F218" s="157"/>
      <c r="G218" s="157">
        <v>-68176195656</v>
      </c>
      <c r="H218" s="157"/>
      <c r="I218" s="169">
        <f t="shared" si="6"/>
        <v>-3633984125</v>
      </c>
      <c r="J218" s="157">
        <v>17643624</v>
      </c>
      <c r="K218" s="157"/>
      <c r="L218" s="157">
        <v>64542211531</v>
      </c>
      <c r="M218" s="157"/>
      <c r="N218" s="157">
        <v>-55233406641</v>
      </c>
      <c r="O218" s="157"/>
      <c r="P218" s="157">
        <f t="shared" si="7"/>
        <v>9308804890</v>
      </c>
    </row>
    <row r="219" spans="1:16">
      <c r="A219" s="133" t="s">
        <v>192</v>
      </c>
      <c r="C219" s="157">
        <v>650544</v>
      </c>
      <c r="D219" s="157"/>
      <c r="E219" s="157">
        <v>39608737374</v>
      </c>
      <c r="F219" s="157"/>
      <c r="G219" s="157">
        <v>-40669544414</v>
      </c>
      <c r="H219" s="157"/>
      <c r="I219" s="169">
        <f t="shared" si="6"/>
        <v>-1060807040</v>
      </c>
      <c r="J219" s="157">
        <v>650544</v>
      </c>
      <c r="K219" s="157"/>
      <c r="L219" s="157">
        <v>39608737374</v>
      </c>
      <c r="M219" s="157"/>
      <c r="N219" s="157">
        <v>-36149997548</v>
      </c>
      <c r="O219" s="157"/>
      <c r="P219" s="157">
        <f t="shared" si="7"/>
        <v>3458739826</v>
      </c>
    </row>
    <row r="220" spans="1:16">
      <c r="A220" s="133" t="s">
        <v>191</v>
      </c>
      <c r="C220" s="157">
        <v>15391942</v>
      </c>
      <c r="D220" s="157"/>
      <c r="E220" s="157">
        <v>50843096101</v>
      </c>
      <c r="F220" s="157"/>
      <c r="G220" s="157">
        <v>-48139582642</v>
      </c>
      <c r="H220" s="157"/>
      <c r="I220" s="169">
        <f t="shared" si="6"/>
        <v>2703513459</v>
      </c>
      <c r="J220" s="157">
        <v>15391942</v>
      </c>
      <c r="K220" s="157"/>
      <c r="L220" s="157">
        <v>50843096101</v>
      </c>
      <c r="M220" s="157"/>
      <c r="N220" s="157">
        <v>-57213357895</v>
      </c>
      <c r="O220" s="157"/>
      <c r="P220" s="157">
        <f t="shared" si="7"/>
        <v>-6370261794</v>
      </c>
    </row>
    <row r="221" spans="1:16">
      <c r="A221" s="133" t="s">
        <v>190</v>
      </c>
      <c r="C221" s="157">
        <v>6956130</v>
      </c>
      <c r="D221" s="157"/>
      <c r="E221" s="157">
        <v>43770310700</v>
      </c>
      <c r="F221" s="157"/>
      <c r="G221" s="157">
        <v>-42899601449</v>
      </c>
      <c r="H221" s="157"/>
      <c r="I221" s="169">
        <f t="shared" si="6"/>
        <v>870709251</v>
      </c>
      <c r="J221" s="157">
        <v>6956130</v>
      </c>
      <c r="K221" s="157"/>
      <c r="L221" s="157">
        <v>43770310700</v>
      </c>
      <c r="M221" s="157"/>
      <c r="N221" s="157">
        <v>-38020662176</v>
      </c>
      <c r="O221" s="157"/>
      <c r="P221" s="157">
        <f t="shared" si="7"/>
        <v>5749648524</v>
      </c>
    </row>
    <row r="222" spans="1:16">
      <c r="A222" s="133" t="s">
        <v>189</v>
      </c>
      <c r="C222" s="157">
        <v>39975994</v>
      </c>
      <c r="D222" s="157"/>
      <c r="E222" s="157">
        <v>85079350968</v>
      </c>
      <c r="F222" s="157"/>
      <c r="G222" s="157">
        <v>-89107923021</v>
      </c>
      <c r="H222" s="157"/>
      <c r="I222" s="169">
        <f t="shared" si="6"/>
        <v>-4028572053</v>
      </c>
      <c r="J222" s="157">
        <v>39975994</v>
      </c>
      <c r="K222" s="157"/>
      <c r="L222" s="157">
        <v>85079350968</v>
      </c>
      <c r="M222" s="157"/>
      <c r="N222" s="157">
        <v>-108574612883</v>
      </c>
      <c r="O222" s="157"/>
      <c r="P222" s="157">
        <f t="shared" si="7"/>
        <v>-23495261915</v>
      </c>
    </row>
    <row r="223" spans="1:16">
      <c r="A223" s="133" t="s">
        <v>188</v>
      </c>
      <c r="C223" s="157">
        <v>18161775</v>
      </c>
      <c r="D223" s="157"/>
      <c r="E223" s="157">
        <v>67309690152</v>
      </c>
      <c r="F223" s="157"/>
      <c r="G223" s="157">
        <v>-67309690152</v>
      </c>
      <c r="H223" s="157"/>
      <c r="I223" s="169">
        <f t="shared" si="6"/>
        <v>0</v>
      </c>
      <c r="J223" s="157">
        <v>18161775</v>
      </c>
      <c r="K223" s="157"/>
      <c r="L223" s="157">
        <v>67309690152</v>
      </c>
      <c r="M223" s="157"/>
      <c r="N223" s="157">
        <v>-62908220271</v>
      </c>
      <c r="O223" s="157"/>
      <c r="P223" s="157">
        <f t="shared" si="7"/>
        <v>4401469881</v>
      </c>
    </row>
    <row r="224" spans="1:16">
      <c r="A224" s="133" t="s">
        <v>187</v>
      </c>
      <c r="C224" s="157">
        <v>1495129</v>
      </c>
      <c r="D224" s="157"/>
      <c r="E224" s="157">
        <v>45374692958</v>
      </c>
      <c r="F224" s="157"/>
      <c r="G224" s="157">
        <v>-48586421369</v>
      </c>
      <c r="H224" s="157"/>
      <c r="I224" s="169">
        <f t="shared" si="6"/>
        <v>-3211728411</v>
      </c>
      <c r="J224" s="157">
        <v>1495129</v>
      </c>
      <c r="K224" s="157"/>
      <c r="L224" s="157">
        <v>45374692958</v>
      </c>
      <c r="M224" s="157"/>
      <c r="N224" s="157">
        <v>-42836764025</v>
      </c>
      <c r="O224" s="157"/>
      <c r="P224" s="157">
        <f t="shared" si="7"/>
        <v>2537928933</v>
      </c>
    </row>
    <row r="225" spans="1:16">
      <c r="A225" s="133" t="s">
        <v>186</v>
      </c>
      <c r="C225" s="157">
        <v>2566449</v>
      </c>
      <c r="D225" s="157"/>
      <c r="E225" s="157">
        <v>51329714008</v>
      </c>
      <c r="F225" s="157"/>
      <c r="G225" s="157">
        <v>-55470268654</v>
      </c>
      <c r="H225" s="157"/>
      <c r="I225" s="169">
        <f t="shared" si="6"/>
        <v>-4140554646</v>
      </c>
      <c r="J225" s="157">
        <v>2566449</v>
      </c>
      <c r="K225" s="157"/>
      <c r="L225" s="157">
        <v>51329714008</v>
      </c>
      <c r="M225" s="157"/>
      <c r="N225" s="157">
        <v>-51150164998</v>
      </c>
      <c r="O225" s="157"/>
      <c r="P225" s="157">
        <f t="shared" si="7"/>
        <v>179549010</v>
      </c>
    </row>
    <row r="226" spans="1:16">
      <c r="A226" s="133" t="s">
        <v>185</v>
      </c>
      <c r="C226" s="157">
        <v>18310059</v>
      </c>
      <c r="D226" s="157"/>
      <c r="E226" s="157">
        <v>75534623721</v>
      </c>
      <c r="F226" s="157"/>
      <c r="G226" s="157">
        <v>-79421421396</v>
      </c>
      <c r="H226" s="157"/>
      <c r="I226" s="169">
        <f t="shared" si="6"/>
        <v>-3886797675</v>
      </c>
      <c r="J226" s="157">
        <v>18310059</v>
      </c>
      <c r="K226" s="157"/>
      <c r="L226" s="157">
        <v>75534623721</v>
      </c>
      <c r="M226" s="157"/>
      <c r="N226" s="157">
        <v>-87143058370</v>
      </c>
      <c r="O226" s="157"/>
      <c r="P226" s="157">
        <f t="shared" si="7"/>
        <v>-11608434649</v>
      </c>
    </row>
    <row r="227" spans="1:16">
      <c r="A227" s="133" t="s">
        <v>184</v>
      </c>
      <c r="C227" s="157">
        <v>1217751</v>
      </c>
      <c r="D227" s="157"/>
      <c r="E227" s="157">
        <v>43989765568</v>
      </c>
      <c r="F227" s="157"/>
      <c r="G227" s="157">
        <v>-38781842318</v>
      </c>
      <c r="H227" s="157"/>
      <c r="I227" s="169">
        <f t="shared" si="6"/>
        <v>5207923250</v>
      </c>
      <c r="J227" s="157">
        <v>1217751</v>
      </c>
      <c r="K227" s="157"/>
      <c r="L227" s="157">
        <v>43989765568</v>
      </c>
      <c r="M227" s="157"/>
      <c r="N227" s="157">
        <v>-39609308538</v>
      </c>
      <c r="O227" s="157"/>
      <c r="P227" s="157">
        <f t="shared" si="7"/>
        <v>4380457030</v>
      </c>
    </row>
    <row r="228" spans="1:16">
      <c r="A228" s="133" t="s">
        <v>183</v>
      </c>
      <c r="C228" s="157">
        <v>6098658</v>
      </c>
      <c r="D228" s="157"/>
      <c r="E228" s="157">
        <v>37526076400</v>
      </c>
      <c r="F228" s="157"/>
      <c r="G228" s="157">
        <v>-38480979220</v>
      </c>
      <c r="H228" s="157"/>
      <c r="I228" s="169">
        <f t="shared" si="6"/>
        <v>-954902820</v>
      </c>
      <c r="J228" s="157">
        <v>6098658</v>
      </c>
      <c r="K228" s="157"/>
      <c r="L228" s="157">
        <v>37526076400</v>
      </c>
      <c r="M228" s="157"/>
      <c r="N228" s="157">
        <v>-33684433297</v>
      </c>
      <c r="O228" s="157"/>
      <c r="P228" s="157">
        <f t="shared" si="7"/>
        <v>3841643103</v>
      </c>
    </row>
    <row r="229" spans="1:16">
      <c r="A229" s="133" t="s">
        <v>182</v>
      </c>
      <c r="C229" s="157">
        <v>9474564</v>
      </c>
      <c r="D229" s="157"/>
      <c r="E229" s="157">
        <v>25457368504</v>
      </c>
      <c r="F229" s="157"/>
      <c r="G229" s="157">
        <v>-26986014231</v>
      </c>
      <c r="H229" s="157"/>
      <c r="I229" s="169">
        <f t="shared" si="6"/>
        <v>-1528645727</v>
      </c>
      <c r="J229" s="157">
        <v>9474564</v>
      </c>
      <c r="K229" s="157"/>
      <c r="L229" s="157">
        <v>25457368504</v>
      </c>
      <c r="M229" s="157"/>
      <c r="N229" s="157">
        <v>-27672553182</v>
      </c>
      <c r="O229" s="157"/>
      <c r="P229" s="157">
        <f t="shared" si="7"/>
        <v>-2215184678</v>
      </c>
    </row>
    <row r="230" spans="1:16">
      <c r="A230" s="133" t="s">
        <v>181</v>
      </c>
      <c r="C230" s="157">
        <v>3810672</v>
      </c>
      <c r="D230" s="157"/>
      <c r="E230" s="157">
        <v>30569147912</v>
      </c>
      <c r="F230" s="157"/>
      <c r="G230" s="157">
        <v>-29445019770</v>
      </c>
      <c r="H230" s="157"/>
      <c r="I230" s="169">
        <f t="shared" si="6"/>
        <v>1124128142</v>
      </c>
      <c r="J230" s="157">
        <v>3810672</v>
      </c>
      <c r="K230" s="157"/>
      <c r="L230" s="157">
        <v>30569147912</v>
      </c>
      <c r="M230" s="157"/>
      <c r="N230" s="157">
        <v>-40955888262</v>
      </c>
      <c r="O230" s="157"/>
      <c r="P230" s="157">
        <f t="shared" si="7"/>
        <v>-10386740350</v>
      </c>
    </row>
    <row r="231" spans="1:16">
      <c r="A231" s="133" t="s">
        <v>180</v>
      </c>
      <c r="C231" s="157">
        <v>556684</v>
      </c>
      <c r="D231" s="157"/>
      <c r="E231" s="157">
        <v>35310650106</v>
      </c>
      <c r="F231" s="157"/>
      <c r="G231" s="157">
        <v>-35312585272</v>
      </c>
      <c r="H231" s="157"/>
      <c r="I231" s="169">
        <f t="shared" si="6"/>
        <v>-1935166</v>
      </c>
      <c r="J231" s="157">
        <v>556684</v>
      </c>
      <c r="K231" s="157"/>
      <c r="L231" s="157">
        <v>35310650106</v>
      </c>
      <c r="M231" s="157"/>
      <c r="N231" s="157">
        <v>-32243102206</v>
      </c>
      <c r="O231" s="157"/>
      <c r="P231" s="157">
        <f t="shared" si="7"/>
        <v>3067547900</v>
      </c>
    </row>
    <row r="232" spans="1:16">
      <c r="A232" s="133" t="s">
        <v>179</v>
      </c>
      <c r="C232" s="157">
        <v>1490142</v>
      </c>
      <c r="D232" s="157"/>
      <c r="E232" s="157">
        <v>66864783074</v>
      </c>
      <c r="F232" s="157"/>
      <c r="G232" s="157">
        <v>-63825020045</v>
      </c>
      <c r="H232" s="157"/>
      <c r="I232" s="169">
        <f t="shared" si="6"/>
        <v>3039763029</v>
      </c>
      <c r="J232" s="157">
        <v>1490142</v>
      </c>
      <c r="K232" s="157"/>
      <c r="L232" s="157">
        <v>66864783074</v>
      </c>
      <c r="M232" s="157"/>
      <c r="N232" s="157">
        <v>-84438075701</v>
      </c>
      <c r="O232" s="157"/>
      <c r="P232" s="157">
        <f t="shared" si="7"/>
        <v>-17573292627</v>
      </c>
    </row>
    <row r="233" spans="1:16">
      <c r="A233" s="133" t="s">
        <v>178</v>
      </c>
      <c r="C233" s="157">
        <v>6378463</v>
      </c>
      <c r="D233" s="157"/>
      <c r="E233" s="157">
        <v>169481862914</v>
      </c>
      <c r="F233" s="157"/>
      <c r="G233" s="157">
        <v>-169340392725</v>
      </c>
      <c r="H233" s="157"/>
      <c r="I233" s="169">
        <f t="shared" si="6"/>
        <v>141470189</v>
      </c>
      <c r="J233" s="157">
        <v>6378463</v>
      </c>
      <c r="K233" s="157"/>
      <c r="L233" s="157">
        <v>169481862914</v>
      </c>
      <c r="M233" s="157"/>
      <c r="N233" s="157">
        <v>-157530020657</v>
      </c>
      <c r="O233" s="157"/>
      <c r="P233" s="157">
        <f t="shared" si="7"/>
        <v>11951842257</v>
      </c>
    </row>
    <row r="234" spans="1:16">
      <c r="A234" s="133" t="s">
        <v>177</v>
      </c>
      <c r="C234" s="157">
        <v>12248754</v>
      </c>
      <c r="D234" s="157"/>
      <c r="E234" s="157">
        <v>133447578096</v>
      </c>
      <c r="F234" s="157"/>
      <c r="G234" s="157">
        <v>-132355645990</v>
      </c>
      <c r="H234" s="157"/>
      <c r="I234" s="169">
        <f t="shared" si="6"/>
        <v>1091932106</v>
      </c>
      <c r="J234" s="157">
        <v>12248754</v>
      </c>
      <c r="K234" s="157"/>
      <c r="L234" s="157">
        <v>133447578096</v>
      </c>
      <c r="M234" s="157"/>
      <c r="N234" s="157">
        <v>-131825927450</v>
      </c>
      <c r="O234" s="157"/>
      <c r="P234" s="157">
        <f t="shared" si="7"/>
        <v>1621650646</v>
      </c>
    </row>
    <row r="235" spans="1:16">
      <c r="A235" s="133" t="s">
        <v>383</v>
      </c>
      <c r="C235" s="157">
        <v>267051</v>
      </c>
      <c r="D235" s="157"/>
      <c r="E235" s="157">
        <v>19471641117</v>
      </c>
      <c r="F235" s="157"/>
      <c r="G235" s="157">
        <v>-22702381572</v>
      </c>
      <c r="H235" s="157"/>
      <c r="I235" s="169">
        <f t="shared" si="6"/>
        <v>-3230740455</v>
      </c>
      <c r="J235" s="157">
        <v>267051</v>
      </c>
      <c r="K235" s="157"/>
      <c r="L235" s="157">
        <v>19471641117</v>
      </c>
      <c r="M235" s="157"/>
      <c r="N235" s="157">
        <v>-22693737600</v>
      </c>
      <c r="O235" s="157"/>
      <c r="P235" s="157">
        <f t="shared" si="7"/>
        <v>-3222096483</v>
      </c>
    </row>
    <row r="236" spans="1:16">
      <c r="A236" s="133" t="s">
        <v>387</v>
      </c>
      <c r="C236" s="157">
        <v>1073435</v>
      </c>
      <c r="D236" s="157"/>
      <c r="E236" s="157">
        <v>30517574568</v>
      </c>
      <c r="F236" s="157"/>
      <c r="G236" s="157">
        <v>-30021211095</v>
      </c>
      <c r="H236" s="157"/>
      <c r="I236" s="169">
        <f t="shared" si="6"/>
        <v>496363473</v>
      </c>
      <c r="J236" s="157">
        <v>1073435</v>
      </c>
      <c r="K236" s="157"/>
      <c r="L236" s="157">
        <v>30517574568</v>
      </c>
      <c r="M236" s="157"/>
      <c r="N236" s="157">
        <v>-31726672719</v>
      </c>
      <c r="O236" s="157"/>
      <c r="P236" s="157">
        <f t="shared" si="7"/>
        <v>-1209098151</v>
      </c>
    </row>
    <row r="237" spans="1:16">
      <c r="A237" s="133" t="s">
        <v>373</v>
      </c>
      <c r="C237" s="157">
        <v>6113233</v>
      </c>
      <c r="D237" s="157"/>
      <c r="E237" s="157">
        <v>54144816042</v>
      </c>
      <c r="F237" s="157"/>
      <c r="G237" s="157">
        <v>-56172424462</v>
      </c>
      <c r="H237" s="157"/>
      <c r="I237" s="169">
        <f t="shared" si="6"/>
        <v>-2027608420</v>
      </c>
      <c r="J237" s="157">
        <v>6113233</v>
      </c>
      <c r="K237" s="157"/>
      <c r="L237" s="157">
        <v>54144816042</v>
      </c>
      <c r="M237" s="157"/>
      <c r="N237" s="157">
        <v>-53329319568</v>
      </c>
      <c r="O237" s="157"/>
      <c r="P237" s="157">
        <f t="shared" si="7"/>
        <v>815496474</v>
      </c>
    </row>
    <row r="238" spans="1:16">
      <c r="A238" s="133" t="s">
        <v>374</v>
      </c>
      <c r="C238" s="157">
        <v>4040734</v>
      </c>
      <c r="D238" s="157"/>
      <c r="E238" s="157">
        <v>193604536699</v>
      </c>
      <c r="F238" s="157"/>
      <c r="G238" s="157">
        <v>-192143985474</v>
      </c>
      <c r="H238" s="157"/>
      <c r="I238" s="169">
        <f t="shared" si="6"/>
        <v>1460551225</v>
      </c>
      <c r="J238" s="157">
        <v>4040734</v>
      </c>
      <c r="K238" s="157"/>
      <c r="L238" s="157">
        <v>193604536699</v>
      </c>
      <c r="M238" s="157"/>
      <c r="N238" s="157">
        <v>-180764139488</v>
      </c>
      <c r="O238" s="157"/>
      <c r="P238" s="157">
        <f t="shared" si="7"/>
        <v>12840397211</v>
      </c>
    </row>
    <row r="239" spans="1:16">
      <c r="A239" s="133" t="s">
        <v>355</v>
      </c>
      <c r="C239" s="157">
        <v>731657</v>
      </c>
      <c r="D239" s="157"/>
      <c r="E239" s="157">
        <v>30459476484</v>
      </c>
      <c r="F239" s="157"/>
      <c r="G239" s="157">
        <v>-29400817014</v>
      </c>
      <c r="H239" s="157"/>
      <c r="I239" s="169">
        <f t="shared" si="6"/>
        <v>1058659470</v>
      </c>
      <c r="J239" s="157">
        <v>731657</v>
      </c>
      <c r="K239" s="157"/>
      <c r="L239" s="157">
        <v>30459476484</v>
      </c>
      <c r="M239" s="157"/>
      <c r="N239" s="157">
        <v>-27530977640</v>
      </c>
      <c r="O239" s="157"/>
      <c r="P239" s="157">
        <f t="shared" si="7"/>
        <v>2928498844</v>
      </c>
    </row>
    <row r="240" spans="1:16">
      <c r="A240" s="133" t="s">
        <v>333</v>
      </c>
      <c r="C240" s="157">
        <v>18550569</v>
      </c>
      <c r="D240" s="157"/>
      <c r="E240" s="157">
        <v>51263736861</v>
      </c>
      <c r="F240" s="157"/>
      <c r="G240" s="157">
        <v>-61664828087</v>
      </c>
      <c r="H240" s="157"/>
      <c r="I240" s="169">
        <f t="shared" si="6"/>
        <v>-10401091226</v>
      </c>
      <c r="J240" s="157">
        <v>18550569</v>
      </c>
      <c r="K240" s="157"/>
      <c r="L240" s="157">
        <v>51263736861</v>
      </c>
      <c r="M240" s="157"/>
      <c r="N240" s="157">
        <v>-63591507149</v>
      </c>
      <c r="O240" s="157"/>
      <c r="P240" s="157">
        <f t="shared" si="7"/>
        <v>-12327770288</v>
      </c>
    </row>
    <row r="241" spans="1:16">
      <c r="A241" s="133" t="s">
        <v>343</v>
      </c>
      <c r="C241" s="157">
        <v>7248877</v>
      </c>
      <c r="D241" s="157"/>
      <c r="E241" s="157">
        <v>27035959678</v>
      </c>
      <c r="F241" s="157"/>
      <c r="G241" s="157">
        <v>-30166773491</v>
      </c>
      <c r="H241" s="157"/>
      <c r="I241" s="169">
        <f t="shared" si="6"/>
        <v>-3130813813</v>
      </c>
      <c r="J241" s="157">
        <v>7248877</v>
      </c>
      <c r="K241" s="157"/>
      <c r="L241" s="157">
        <v>27035959678</v>
      </c>
      <c r="M241" s="157"/>
      <c r="N241" s="157">
        <v>-28776166541</v>
      </c>
      <c r="O241" s="157"/>
      <c r="P241" s="157">
        <f t="shared" si="7"/>
        <v>-1740206863</v>
      </c>
    </row>
    <row r="242" spans="1:16">
      <c r="A242" s="133" t="s">
        <v>304</v>
      </c>
      <c r="C242" s="157">
        <v>3432493</v>
      </c>
      <c r="D242" s="157"/>
      <c r="E242" s="157">
        <v>37020955886</v>
      </c>
      <c r="F242" s="157"/>
      <c r="G242" s="157">
        <v>-37186612075</v>
      </c>
      <c r="H242" s="157"/>
      <c r="I242" s="169">
        <f t="shared" si="6"/>
        <v>-165656189</v>
      </c>
      <c r="J242" s="157">
        <v>3432493</v>
      </c>
      <c r="K242" s="157"/>
      <c r="L242" s="157">
        <v>37020955886</v>
      </c>
      <c r="M242" s="157"/>
      <c r="N242" s="157">
        <v>-42252316409</v>
      </c>
      <c r="O242" s="157"/>
      <c r="P242" s="157">
        <f t="shared" si="7"/>
        <v>-5231360523</v>
      </c>
    </row>
    <row r="243" spans="1:16">
      <c r="A243" s="133" t="s">
        <v>280</v>
      </c>
      <c r="C243" s="157">
        <v>451796</v>
      </c>
      <c r="D243" s="157"/>
      <c r="E243" s="157">
        <v>21099085095</v>
      </c>
      <c r="F243" s="157"/>
      <c r="G243" s="157">
        <v>-20413974344</v>
      </c>
      <c r="H243" s="157"/>
      <c r="I243" s="169">
        <f t="shared" si="6"/>
        <v>685110751</v>
      </c>
      <c r="J243" s="157">
        <v>451796</v>
      </c>
      <c r="K243" s="157"/>
      <c r="L243" s="157">
        <v>21099085095</v>
      </c>
      <c r="M243" s="157"/>
      <c r="N243" s="157">
        <v>-15627347476</v>
      </c>
      <c r="O243" s="157"/>
      <c r="P243" s="157">
        <f t="shared" si="7"/>
        <v>5471737619</v>
      </c>
    </row>
    <row r="244" spans="1:16">
      <c r="A244" s="133" t="s">
        <v>267</v>
      </c>
      <c r="C244" s="157">
        <v>11274323</v>
      </c>
      <c r="D244" s="157"/>
      <c r="E244" s="157">
        <v>58165579641</v>
      </c>
      <c r="F244" s="157"/>
      <c r="G244" s="157">
        <v>-64270238474</v>
      </c>
      <c r="H244" s="157"/>
      <c r="I244" s="169">
        <f t="shared" si="6"/>
        <v>-6104658833</v>
      </c>
      <c r="J244" s="157">
        <v>11274323</v>
      </c>
      <c r="K244" s="157"/>
      <c r="L244" s="157">
        <v>58165579641</v>
      </c>
      <c r="M244" s="157"/>
      <c r="N244" s="157">
        <v>-74531257885</v>
      </c>
      <c r="O244" s="157"/>
      <c r="P244" s="157">
        <f t="shared" si="7"/>
        <v>-16365678244</v>
      </c>
    </row>
    <row r="245" spans="1:16">
      <c r="A245" s="133" t="s">
        <v>214</v>
      </c>
      <c r="C245" s="157">
        <v>5033312</v>
      </c>
      <c r="D245" s="157"/>
      <c r="E245" s="157">
        <v>18410113081</v>
      </c>
      <c r="F245" s="157"/>
      <c r="G245" s="157">
        <v>-19971298667</v>
      </c>
      <c r="H245" s="157"/>
      <c r="I245" s="169">
        <f t="shared" si="6"/>
        <v>-1561185586</v>
      </c>
      <c r="J245" s="157">
        <v>5033312</v>
      </c>
      <c r="K245" s="157"/>
      <c r="L245" s="157">
        <v>18410113081</v>
      </c>
      <c r="M245" s="157"/>
      <c r="N245" s="157">
        <v>-19037298220</v>
      </c>
      <c r="O245" s="157"/>
      <c r="P245" s="157">
        <f t="shared" si="7"/>
        <v>-627185139</v>
      </c>
    </row>
    <row r="246" spans="1:16">
      <c r="A246" s="133" t="s">
        <v>213</v>
      </c>
      <c r="C246" s="157">
        <v>6806414</v>
      </c>
      <c r="D246" s="157"/>
      <c r="E246" s="157">
        <v>48240979920</v>
      </c>
      <c r="F246" s="157"/>
      <c r="G246" s="157">
        <v>-52261670001</v>
      </c>
      <c r="H246" s="157"/>
      <c r="I246" s="169">
        <f t="shared" si="6"/>
        <v>-4020690081</v>
      </c>
      <c r="J246" s="157">
        <v>6806414</v>
      </c>
      <c r="K246" s="157"/>
      <c r="L246" s="157">
        <v>48240979920</v>
      </c>
      <c r="M246" s="157"/>
      <c r="N246" s="157">
        <v>-57275761528</v>
      </c>
      <c r="O246" s="157"/>
      <c r="P246" s="157">
        <f t="shared" si="7"/>
        <v>-9034781608</v>
      </c>
    </row>
    <row r="247" spans="1:16">
      <c r="A247" s="133" t="s">
        <v>212</v>
      </c>
      <c r="C247" s="157">
        <v>39674725</v>
      </c>
      <c r="D247" s="157"/>
      <c r="E247" s="157">
        <v>88224283287</v>
      </c>
      <c r="F247" s="157"/>
      <c r="G247" s="157">
        <v>-94091894427</v>
      </c>
      <c r="H247" s="157"/>
      <c r="I247" s="169">
        <f t="shared" si="6"/>
        <v>-5867611140</v>
      </c>
      <c r="J247" s="157">
        <v>39674725</v>
      </c>
      <c r="K247" s="157"/>
      <c r="L247" s="157">
        <v>88224283287</v>
      </c>
      <c r="M247" s="157"/>
      <c r="N247" s="157">
        <v>-95605209360</v>
      </c>
      <c r="O247" s="157"/>
      <c r="P247" s="157">
        <f t="shared" si="7"/>
        <v>-7380926073</v>
      </c>
    </row>
    <row r="248" spans="1:16">
      <c r="A248" s="133" t="s">
        <v>210</v>
      </c>
      <c r="C248" s="157">
        <v>13495995</v>
      </c>
      <c r="D248" s="157"/>
      <c r="E248" s="157">
        <v>109337904716</v>
      </c>
      <c r="F248" s="157"/>
      <c r="G248" s="157">
        <v>-120904792627</v>
      </c>
      <c r="H248" s="157"/>
      <c r="I248" s="169">
        <f t="shared" si="6"/>
        <v>-11566887911</v>
      </c>
      <c r="J248" s="157">
        <v>13495995</v>
      </c>
      <c r="K248" s="157"/>
      <c r="L248" s="157">
        <v>109337904716</v>
      </c>
      <c r="M248" s="157"/>
      <c r="N248" s="157">
        <v>-103681995144</v>
      </c>
      <c r="O248" s="157"/>
      <c r="P248" s="157">
        <f t="shared" si="7"/>
        <v>5655909572</v>
      </c>
    </row>
    <row r="249" spans="1:16">
      <c r="A249" s="133" t="s">
        <v>209</v>
      </c>
      <c r="C249" s="157">
        <v>3865706</v>
      </c>
      <c r="D249" s="157"/>
      <c r="E249" s="157">
        <v>37274238981</v>
      </c>
      <c r="F249" s="157"/>
      <c r="G249" s="157">
        <v>-39299706335</v>
      </c>
      <c r="H249" s="157"/>
      <c r="I249" s="169">
        <f t="shared" si="6"/>
        <v>-2025467354</v>
      </c>
      <c r="J249" s="157">
        <v>3865706</v>
      </c>
      <c r="K249" s="157"/>
      <c r="L249" s="157">
        <v>37274238981</v>
      </c>
      <c r="M249" s="157"/>
      <c r="N249" s="157">
        <v>-44522354261</v>
      </c>
      <c r="O249" s="157"/>
      <c r="P249" s="157">
        <f t="shared" si="7"/>
        <v>-7248115280</v>
      </c>
    </row>
    <row r="250" spans="1:16">
      <c r="A250" s="133" t="s">
        <v>208</v>
      </c>
      <c r="C250" s="157">
        <v>927432</v>
      </c>
      <c r="D250" s="157"/>
      <c r="E250" s="157">
        <v>41735036805</v>
      </c>
      <c r="F250" s="157"/>
      <c r="G250" s="157">
        <v>-42887836386</v>
      </c>
      <c r="H250" s="157"/>
      <c r="I250" s="169">
        <f t="shared" si="6"/>
        <v>-1152799581</v>
      </c>
      <c r="J250" s="157">
        <v>927432</v>
      </c>
      <c r="K250" s="157"/>
      <c r="L250" s="157">
        <v>41735036805</v>
      </c>
      <c r="M250" s="157"/>
      <c r="N250" s="157">
        <v>-44412287822</v>
      </c>
      <c r="O250" s="157"/>
      <c r="P250" s="157">
        <f t="shared" si="7"/>
        <v>-2677251017</v>
      </c>
    </row>
    <row r="251" spans="1:16">
      <c r="A251" s="133" t="s">
        <v>207</v>
      </c>
      <c r="C251" s="157">
        <v>9075982</v>
      </c>
      <c r="D251" s="157"/>
      <c r="E251" s="157">
        <v>43756602553</v>
      </c>
      <c r="F251" s="157"/>
      <c r="G251" s="157">
        <v>-47258464234</v>
      </c>
      <c r="H251" s="157"/>
      <c r="I251" s="169">
        <f t="shared" si="6"/>
        <v>-3501861681</v>
      </c>
      <c r="J251" s="157">
        <v>9075982</v>
      </c>
      <c r="K251" s="157"/>
      <c r="L251" s="157">
        <v>43756602553</v>
      </c>
      <c r="M251" s="157"/>
      <c r="N251" s="157">
        <v>-48260123003</v>
      </c>
      <c r="O251" s="157"/>
      <c r="P251" s="157">
        <f t="shared" si="7"/>
        <v>-4503520450</v>
      </c>
    </row>
    <row r="252" spans="1:16">
      <c r="A252" s="133" t="s">
        <v>206</v>
      </c>
      <c r="C252" s="157">
        <v>13995170</v>
      </c>
      <c r="D252" s="157"/>
      <c r="E252" s="157">
        <v>102669812693</v>
      </c>
      <c r="F252" s="157"/>
      <c r="G252" s="157">
        <v>-108692838653</v>
      </c>
      <c r="H252" s="157"/>
      <c r="I252" s="169">
        <f t="shared" si="6"/>
        <v>-6023025960</v>
      </c>
      <c r="J252" s="157">
        <v>13995170</v>
      </c>
      <c r="K252" s="157"/>
      <c r="L252" s="157">
        <v>102669812693</v>
      </c>
      <c r="M252" s="157"/>
      <c r="N252" s="157">
        <v>-94691262219</v>
      </c>
      <c r="O252" s="157"/>
      <c r="P252" s="157">
        <f t="shared" si="7"/>
        <v>7978550474</v>
      </c>
    </row>
    <row r="253" spans="1:16">
      <c r="A253" s="133" t="s">
        <v>205</v>
      </c>
      <c r="C253" s="157">
        <v>10798719</v>
      </c>
      <c r="D253" s="157"/>
      <c r="E253" s="157">
        <v>42293798494</v>
      </c>
      <c r="F253" s="157"/>
      <c r="G253" s="157">
        <v>-44079668318</v>
      </c>
      <c r="H253" s="157"/>
      <c r="I253" s="169">
        <f t="shared" si="6"/>
        <v>-1785869824</v>
      </c>
      <c r="J253" s="157">
        <v>10798719</v>
      </c>
      <c r="K253" s="157"/>
      <c r="L253" s="157">
        <v>42293798494</v>
      </c>
      <c r="M253" s="157"/>
      <c r="N253" s="157">
        <v>-41403017293</v>
      </c>
      <c r="O253" s="157"/>
      <c r="P253" s="157">
        <f t="shared" si="7"/>
        <v>890781201</v>
      </c>
    </row>
    <row r="254" spans="1:16">
      <c r="A254" s="133" t="s">
        <v>204</v>
      </c>
      <c r="C254" s="157">
        <v>26520742</v>
      </c>
      <c r="D254" s="157"/>
      <c r="E254" s="157">
        <v>50643214630</v>
      </c>
      <c r="F254" s="157"/>
      <c r="G254" s="157">
        <v>-51854103191</v>
      </c>
      <c r="H254" s="157"/>
      <c r="I254" s="169">
        <f t="shared" si="6"/>
        <v>-1210888561</v>
      </c>
      <c r="J254" s="157">
        <v>26520742</v>
      </c>
      <c r="K254" s="157"/>
      <c r="L254" s="157">
        <v>50643214630</v>
      </c>
      <c r="M254" s="157"/>
      <c r="N254" s="157">
        <v>-60373003407</v>
      </c>
      <c r="O254" s="157"/>
      <c r="P254" s="157">
        <f t="shared" si="7"/>
        <v>-9729788777</v>
      </c>
    </row>
    <row r="255" spans="1:16">
      <c r="A255" s="133" t="s">
        <v>203</v>
      </c>
      <c r="C255" s="157">
        <v>7632462</v>
      </c>
      <c r="D255" s="157"/>
      <c r="E255" s="157">
        <v>144533280616</v>
      </c>
      <c r="F255" s="157"/>
      <c r="G255" s="157">
        <v>-140702478498</v>
      </c>
      <c r="H255" s="157"/>
      <c r="I255" s="169">
        <f t="shared" si="6"/>
        <v>3830802118</v>
      </c>
      <c r="J255" s="157">
        <v>7632462</v>
      </c>
      <c r="K255" s="157"/>
      <c r="L255" s="157">
        <v>144533280616</v>
      </c>
      <c r="M255" s="157"/>
      <c r="N255" s="157">
        <v>-160273071583</v>
      </c>
      <c r="O255" s="157"/>
      <c r="P255" s="157">
        <f t="shared" si="7"/>
        <v>-15739790967</v>
      </c>
    </row>
    <row r="256" spans="1:16">
      <c r="A256" s="133" t="s">
        <v>202</v>
      </c>
      <c r="C256" s="157">
        <v>9382797</v>
      </c>
      <c r="D256" s="157"/>
      <c r="E256" s="157">
        <v>85155230240</v>
      </c>
      <c r="F256" s="157"/>
      <c r="G256" s="157">
        <v>-85155230240</v>
      </c>
      <c r="H256" s="157"/>
      <c r="I256" s="169">
        <f t="shared" si="6"/>
        <v>0</v>
      </c>
      <c r="J256" s="157">
        <v>9382797</v>
      </c>
      <c r="K256" s="157"/>
      <c r="L256" s="157">
        <v>85155230240</v>
      </c>
      <c r="M256" s="157"/>
      <c r="N256" s="157">
        <v>-74273890799</v>
      </c>
      <c r="O256" s="157"/>
      <c r="P256" s="157">
        <f t="shared" si="7"/>
        <v>10881339441</v>
      </c>
    </row>
    <row r="257" spans="1:16">
      <c r="A257" s="133" t="s">
        <v>201</v>
      </c>
      <c r="C257" s="157">
        <v>28548935</v>
      </c>
      <c r="D257" s="157"/>
      <c r="E257" s="157">
        <v>103583601258</v>
      </c>
      <c r="F257" s="157"/>
      <c r="G257" s="157">
        <v>-106578783006</v>
      </c>
      <c r="H257" s="157"/>
      <c r="I257" s="169">
        <f t="shared" si="6"/>
        <v>-2995181748</v>
      </c>
      <c r="J257" s="157">
        <v>28548935</v>
      </c>
      <c r="K257" s="157"/>
      <c r="L257" s="157">
        <v>103583601258</v>
      </c>
      <c r="M257" s="157"/>
      <c r="N257" s="157">
        <v>-104959205933</v>
      </c>
      <c r="O257" s="157"/>
      <c r="P257" s="157">
        <f>L257+N257</f>
        <v>-1375604675</v>
      </c>
    </row>
    <row r="258" spans="1:16">
      <c r="A258" s="133" t="s">
        <v>283</v>
      </c>
      <c r="C258" s="157">
        <v>0</v>
      </c>
      <c r="D258" s="157"/>
      <c r="E258" s="157">
        <v>0</v>
      </c>
      <c r="F258" s="157"/>
      <c r="G258" s="157">
        <v>-802025</v>
      </c>
      <c r="H258" s="157"/>
      <c r="I258" s="169">
        <f t="shared" si="6"/>
        <v>-802025</v>
      </c>
      <c r="J258" s="157">
        <v>0</v>
      </c>
      <c r="K258" s="157"/>
      <c r="L258" s="157">
        <v>0</v>
      </c>
      <c r="M258" s="157"/>
      <c r="N258" s="157">
        <v>0</v>
      </c>
      <c r="O258" s="157"/>
      <c r="P258" s="157">
        <v>0</v>
      </c>
    </row>
    <row r="259" spans="1:16" s="38" customFormat="1">
      <c r="A259" s="133" t="s">
        <v>389</v>
      </c>
      <c r="B259" s="127"/>
      <c r="C259" s="157">
        <v>1013015</v>
      </c>
      <c r="D259" s="157"/>
      <c r="E259" s="157">
        <v>9969176855</v>
      </c>
      <c r="F259" s="157"/>
      <c r="G259" s="157">
        <v>-7304687768</v>
      </c>
      <c r="H259" s="157"/>
      <c r="I259" s="169">
        <f t="shared" si="6"/>
        <v>2664489087</v>
      </c>
      <c r="J259" s="157">
        <v>1013015</v>
      </c>
      <c r="K259" s="157"/>
      <c r="L259" s="157">
        <v>9969176855</v>
      </c>
      <c r="M259" s="157"/>
      <c r="N259" s="157">
        <v>-6430726670</v>
      </c>
      <c r="O259" s="157"/>
      <c r="P259" s="157">
        <f>N259+L259</f>
        <v>3538450185</v>
      </c>
    </row>
    <row r="260" spans="1:16">
      <c r="A260" s="133" t="s">
        <v>305</v>
      </c>
      <c r="C260" s="157">
        <v>0</v>
      </c>
      <c r="D260" s="157"/>
      <c r="E260" s="157">
        <v>0</v>
      </c>
      <c r="F260" s="157"/>
      <c r="G260" s="157">
        <v>-602916591</v>
      </c>
      <c r="H260" s="157"/>
      <c r="I260" s="169">
        <f t="shared" si="6"/>
        <v>-602916591</v>
      </c>
      <c r="J260" s="157">
        <v>0</v>
      </c>
      <c r="K260" s="157"/>
      <c r="L260" s="157">
        <v>0</v>
      </c>
      <c r="M260" s="157"/>
      <c r="N260" s="157">
        <v>0</v>
      </c>
      <c r="O260" s="157"/>
      <c r="P260" s="157">
        <v>0</v>
      </c>
    </row>
    <row r="261" spans="1:16">
      <c r="A261" s="133" t="s">
        <v>375</v>
      </c>
      <c r="C261" s="157">
        <v>1842747</v>
      </c>
      <c r="D261" s="157"/>
      <c r="E261" s="157">
        <v>2998628210</v>
      </c>
      <c r="F261" s="157"/>
      <c r="G261" s="157">
        <v>-4291695375</v>
      </c>
      <c r="H261" s="157"/>
      <c r="I261" s="169">
        <f t="shared" si="6"/>
        <v>-1293067165</v>
      </c>
      <c r="J261" s="157">
        <v>1842747</v>
      </c>
      <c r="K261" s="157"/>
      <c r="L261" s="157">
        <v>2998628210</v>
      </c>
      <c r="M261" s="157"/>
      <c r="N261" s="157">
        <v>-5318229329</v>
      </c>
      <c r="O261" s="157"/>
      <c r="P261" s="157">
        <f t="shared" si="7"/>
        <v>-2319601119</v>
      </c>
    </row>
    <row r="262" spans="1:16">
      <c r="A262" s="133" t="s">
        <v>434</v>
      </c>
      <c r="C262" s="157">
        <v>2648334</v>
      </c>
      <c r="D262" s="157"/>
      <c r="E262" s="157">
        <v>3869887330</v>
      </c>
      <c r="F262" s="157"/>
      <c r="G262" s="157">
        <v>-2999636001</v>
      </c>
      <c r="H262" s="157"/>
      <c r="I262" s="169">
        <f t="shared" si="6"/>
        <v>870251329</v>
      </c>
      <c r="J262" s="157">
        <v>2648334</v>
      </c>
      <c r="K262" s="157"/>
      <c r="L262" s="157">
        <v>3869887330</v>
      </c>
      <c r="M262" s="157"/>
      <c r="N262" s="157">
        <v>-2999636001</v>
      </c>
      <c r="O262" s="157"/>
      <c r="P262" s="157">
        <f t="shared" si="7"/>
        <v>870251329</v>
      </c>
    </row>
    <row r="263" spans="1:16">
      <c r="A263" s="133" t="s">
        <v>386</v>
      </c>
      <c r="C263" s="157">
        <v>19460513</v>
      </c>
      <c r="D263" s="157"/>
      <c r="E263" s="157">
        <v>131931010508</v>
      </c>
      <c r="F263" s="157"/>
      <c r="G263" s="157">
        <v>-143593289915</v>
      </c>
      <c r="H263" s="157"/>
      <c r="I263" s="169">
        <f t="shared" si="6"/>
        <v>-11662279407</v>
      </c>
      <c r="J263" s="157">
        <v>19460513</v>
      </c>
      <c r="K263" s="157"/>
      <c r="L263" s="157">
        <v>131931010508</v>
      </c>
      <c r="M263" s="157"/>
      <c r="N263" s="157">
        <v>-171951127625</v>
      </c>
      <c r="O263" s="157"/>
      <c r="P263" s="157">
        <f t="shared" si="7"/>
        <v>-40020117117</v>
      </c>
    </row>
    <row r="264" spans="1:16" ht="22.2" thickBot="1">
      <c r="A264" s="86" t="s">
        <v>2</v>
      </c>
      <c r="B264" s="86"/>
      <c r="D264" s="86"/>
      <c r="E264" s="184">
        <f>SUM(E7:E263)</f>
        <v>12755921786100</v>
      </c>
      <c r="F264" s="185"/>
      <c r="G264" s="184">
        <f>SUM(G7:G263)</f>
        <v>-13150889759363</v>
      </c>
      <c r="H264" s="185"/>
      <c r="I264" s="186">
        <f>SUM(I7:I263)</f>
        <v>-394967973263</v>
      </c>
      <c r="K264" s="185"/>
      <c r="L264" s="184">
        <f>SUM(L7:L263)</f>
        <v>12755921786100</v>
      </c>
      <c r="M264" s="185"/>
      <c r="N264" s="184">
        <f>SUM(N7:N263)</f>
        <v>-13172653825243</v>
      </c>
      <c r="O264" s="185"/>
      <c r="P264" s="184">
        <f>SUM(P7:P263)</f>
        <v>-416732039143</v>
      </c>
    </row>
    <row r="265" spans="1:16" ht="21.6" thickTop="1">
      <c r="A265" s="86"/>
      <c r="B265" s="86"/>
    </row>
    <row r="266" spans="1:16">
      <c r="A266" s="86"/>
      <c r="B266" s="86"/>
    </row>
    <row r="267" spans="1:16" s="19" customFormat="1" ht="18">
      <c r="A267" s="306" t="s">
        <v>245</v>
      </c>
      <c r="B267" s="307"/>
      <c r="C267" s="307"/>
      <c r="D267" s="307"/>
      <c r="E267" s="307"/>
      <c r="F267" s="307"/>
      <c r="G267" s="307"/>
      <c r="H267" s="307"/>
      <c r="I267" s="307"/>
      <c r="J267" s="307"/>
      <c r="K267" s="307"/>
      <c r="L267" s="307"/>
      <c r="M267" s="307"/>
      <c r="N267" s="307"/>
      <c r="O267" s="307"/>
      <c r="P267" s="308"/>
    </row>
    <row r="268" spans="1:16" hidden="1">
      <c r="C268" s="166">
        <f>SUM(C7:C263)</f>
        <v>2094405601</v>
      </c>
      <c r="J268" s="166">
        <f>SUM(J7:J263)</f>
        <v>2094405601</v>
      </c>
      <c r="L268" s="166">
        <f>' سهام'!X268</f>
        <v>12755921786100</v>
      </c>
    </row>
    <row r="269" spans="1:16" s="29" customFormat="1" hidden="1">
      <c r="A269" s="127"/>
      <c r="B269" s="127"/>
      <c r="C269" s="127"/>
      <c r="D269" s="166"/>
      <c r="E269" s="166">
        <v>13586007414344</v>
      </c>
      <c r="F269" s="166"/>
      <c r="G269" s="166">
        <f>I269-E264</f>
        <v>-11823227922075</v>
      </c>
      <c r="H269" s="166"/>
      <c r="I269" s="173">
        <v>932693864025</v>
      </c>
      <c r="J269" s="166"/>
      <c r="K269" s="166"/>
      <c r="L269" s="166">
        <v>13586007414344</v>
      </c>
      <c r="M269" s="166"/>
      <c r="N269" s="166">
        <f>P264-L264</f>
        <v>-13172653825243</v>
      </c>
      <c r="O269" s="166"/>
      <c r="P269" s="166">
        <v>-21764065880</v>
      </c>
    </row>
    <row r="270" spans="1:16" hidden="1">
      <c r="E270" s="166">
        <f>E269-E264</f>
        <v>830085628244</v>
      </c>
      <c r="G270" s="166">
        <f>G269-G264</f>
        <v>1327661837288</v>
      </c>
      <c r="I270" s="173">
        <f>I269-I264</f>
        <v>1327661837288</v>
      </c>
      <c r="L270" s="166">
        <f>(L264-L268)-(L268-L269)</f>
        <v>830085628244</v>
      </c>
      <c r="N270" s="166">
        <f>N269-N264</f>
        <v>0</v>
      </c>
      <c r="P270" s="173">
        <f>P269-P264</f>
        <v>394967973263</v>
      </c>
    </row>
    <row r="271" spans="1:16" hidden="1"/>
    <row r="272" spans="1:16" hidden="1"/>
    <row r="273" hidden="1"/>
    <row r="274" hidden="1"/>
  </sheetData>
  <autoFilter ref="A6:P264" xr:uid="{00000000-0009-0000-0000-000008000000}">
    <sortState xmlns:xlrd2="http://schemas.microsoft.com/office/spreadsheetml/2017/richdata2" ref="A7:P191">
      <sortCondition ref="A6"/>
    </sortState>
  </autoFilter>
  <mergeCells count="7">
    <mergeCell ref="A267:P267"/>
    <mergeCell ref="C5:I5"/>
    <mergeCell ref="J5:P5"/>
    <mergeCell ref="A4:G4"/>
    <mergeCell ref="A1:P1"/>
    <mergeCell ref="A2:P2"/>
    <mergeCell ref="A3:P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8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DI304"/>
  <sheetViews>
    <sheetView rightToLeft="1" view="pageBreakPreview" topLeftCell="A289" zoomScale="50" zoomScaleNormal="100" zoomScaleSheetLayoutView="50" workbookViewId="0">
      <selection activeCell="M333" sqref="M333"/>
    </sheetView>
  </sheetViews>
  <sheetFormatPr defaultColWidth="9.109375" defaultRowHeight="15.6"/>
  <cols>
    <col min="1" max="1" width="2.6640625" style="20" customWidth="1"/>
    <col min="2" max="2" width="44.6640625" style="187" customWidth="1"/>
    <col min="3" max="3" width="1.33203125" style="187" customWidth="1"/>
    <col min="4" max="4" width="26.5546875" style="188" customWidth="1"/>
    <col min="5" max="5" width="1.6640625" style="188" customWidth="1"/>
    <col min="6" max="6" width="29.109375" style="189" bestFit="1" customWidth="1"/>
    <col min="7" max="7" width="2.33203125" style="189" customWidth="1"/>
    <col min="8" max="8" width="26.5546875" style="189" customWidth="1"/>
    <col min="9" max="9" width="2.5546875" style="189" customWidth="1"/>
    <col min="10" max="10" width="33.88671875" style="190" bestFit="1" customWidth="1"/>
    <col min="11" max="11" width="32.33203125" style="191" customWidth="1"/>
    <col min="12" max="12" width="1" style="191" customWidth="1"/>
    <col min="13" max="13" width="29.109375" style="188" bestFit="1" customWidth="1"/>
    <col min="14" max="14" width="3" style="188" customWidth="1"/>
    <col min="15" max="15" width="32.33203125" style="189" bestFit="1" customWidth="1"/>
    <col min="16" max="16" width="1.5546875" style="189" customWidth="1"/>
    <col min="17" max="17" width="28.44140625" style="189" bestFit="1" customWidth="1"/>
    <col min="18" max="18" width="1.88671875" style="189" customWidth="1"/>
    <col min="19" max="19" width="33.88671875" style="189" bestFit="1" customWidth="1"/>
    <col min="20" max="20" width="1.44140625" style="189" customWidth="1"/>
    <col min="21" max="21" width="29.88671875" style="191" customWidth="1"/>
    <col min="22" max="16384" width="9.109375" style="20"/>
  </cols>
  <sheetData>
    <row r="1" spans="1:21" ht="27.6">
      <c r="B1" s="314" t="s">
        <v>84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</row>
    <row r="2" spans="1:21" ht="27.6">
      <c r="B2" s="314" t="s">
        <v>53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pans="1:21" ht="27.6">
      <c r="B3" s="314" t="str">
        <f>روکش!B26</f>
        <v>منتهی به 1402/10/30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</row>
    <row r="5" spans="1:21" s="24" customFormat="1" ht="25.2">
      <c r="B5" s="276" t="s">
        <v>28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</row>
    <row r="6" spans="1:21" s="24" customFormat="1" ht="9.75" customHeight="1">
      <c r="B6" s="192"/>
      <c r="C6" s="192"/>
      <c r="D6" s="193"/>
      <c r="E6" s="193"/>
      <c r="F6" s="194"/>
      <c r="G6" s="194"/>
      <c r="H6" s="194"/>
      <c r="I6" s="194"/>
      <c r="J6" s="195"/>
      <c r="K6" s="196"/>
      <c r="L6" s="196"/>
      <c r="M6" s="193"/>
      <c r="N6" s="193"/>
      <c r="O6" s="194"/>
      <c r="P6" s="194"/>
      <c r="Q6" s="194"/>
      <c r="R6" s="194"/>
      <c r="S6" s="194"/>
      <c r="T6" s="194"/>
      <c r="U6" s="196"/>
    </row>
    <row r="7" spans="1:21" s="24" customFormat="1" ht="27" customHeight="1" thickBot="1">
      <c r="B7" s="197"/>
      <c r="C7" s="198"/>
      <c r="D7" s="310" t="str">
        <f>'درآمد سود سهام'!$J$6</f>
        <v>طی  دی ماه</v>
      </c>
      <c r="E7" s="269"/>
      <c r="F7" s="269"/>
      <c r="G7" s="269"/>
      <c r="H7" s="269"/>
      <c r="I7" s="269"/>
      <c r="J7" s="269"/>
      <c r="K7" s="269"/>
      <c r="L7" s="68"/>
      <c r="M7" s="310" t="str">
        <f>'درآمد سود سهام'!$P$6</f>
        <v>از ابتدای سال مالی تا پایان دی ماه</v>
      </c>
      <c r="N7" s="269"/>
      <c r="O7" s="269"/>
      <c r="P7" s="269"/>
      <c r="Q7" s="269"/>
      <c r="R7" s="269"/>
      <c r="S7" s="269"/>
      <c r="T7" s="269"/>
      <c r="U7" s="269"/>
    </row>
    <row r="8" spans="1:21" s="23" customFormat="1" ht="24.75" customHeight="1">
      <c r="B8" s="311" t="s">
        <v>24</v>
      </c>
      <c r="C8" s="312"/>
      <c r="D8" s="315" t="s">
        <v>12</v>
      </c>
      <c r="E8" s="199"/>
      <c r="F8" s="317" t="s">
        <v>13</v>
      </c>
      <c r="G8" s="200"/>
      <c r="H8" s="317" t="s">
        <v>14</v>
      </c>
      <c r="I8" s="200"/>
      <c r="J8" s="268" t="s">
        <v>2</v>
      </c>
      <c r="K8" s="268"/>
      <c r="L8" s="71"/>
      <c r="M8" s="315" t="s">
        <v>12</v>
      </c>
      <c r="N8" s="199"/>
      <c r="O8" s="317" t="s">
        <v>13</v>
      </c>
      <c r="P8" s="200"/>
      <c r="Q8" s="317" t="s">
        <v>14</v>
      </c>
      <c r="R8" s="200"/>
      <c r="S8" s="268" t="s">
        <v>2</v>
      </c>
      <c r="T8" s="268"/>
      <c r="U8" s="268"/>
    </row>
    <row r="9" spans="1:21" s="23" customFormat="1" ht="6" customHeight="1" thickBot="1">
      <c r="B9" s="312"/>
      <c r="C9" s="312"/>
      <c r="D9" s="316"/>
      <c r="E9" s="201"/>
      <c r="F9" s="318"/>
      <c r="G9" s="202"/>
      <c r="H9" s="318"/>
      <c r="I9" s="202"/>
      <c r="J9" s="269"/>
      <c r="K9" s="269"/>
      <c r="L9" s="70"/>
      <c r="M9" s="316"/>
      <c r="N9" s="201"/>
      <c r="O9" s="318"/>
      <c r="P9" s="202"/>
      <c r="Q9" s="318"/>
      <c r="R9" s="202"/>
      <c r="S9" s="269"/>
      <c r="T9" s="269"/>
      <c r="U9" s="269"/>
    </row>
    <row r="10" spans="1:21" s="23" customFormat="1" ht="42.75" customHeight="1" thickBot="1">
      <c r="B10" s="313"/>
      <c r="C10" s="312"/>
      <c r="D10" s="203" t="s">
        <v>56</v>
      </c>
      <c r="E10" s="203"/>
      <c r="F10" s="204" t="s">
        <v>57</v>
      </c>
      <c r="G10" s="204"/>
      <c r="H10" s="204" t="s">
        <v>58</v>
      </c>
      <c r="I10" s="204"/>
      <c r="J10" s="205" t="s">
        <v>6</v>
      </c>
      <c r="K10" s="206" t="s">
        <v>19</v>
      </c>
      <c r="L10" s="68"/>
      <c r="M10" s="203" t="s">
        <v>56</v>
      </c>
      <c r="N10" s="203"/>
      <c r="O10" s="204" t="s">
        <v>57</v>
      </c>
      <c r="P10" s="204"/>
      <c r="Q10" s="204" t="s">
        <v>58</v>
      </c>
      <c r="R10" s="204"/>
      <c r="S10" s="207" t="s">
        <v>6</v>
      </c>
      <c r="T10" s="207"/>
      <c r="U10" s="206" t="s">
        <v>19</v>
      </c>
    </row>
    <row r="11" spans="1:21" s="23" customFormat="1" ht="42.75" customHeight="1">
      <c r="A11" s="23">
        <v>1</v>
      </c>
      <c r="B11" s="208" t="s">
        <v>435</v>
      </c>
      <c r="C11" s="151"/>
      <c r="D11" s="209">
        <v>0</v>
      </c>
      <c r="E11" s="209"/>
      <c r="F11" s="209">
        <f>'درآمد ناشی از تغییر قیمت اوراق '!I7</f>
        <v>-458863822</v>
      </c>
      <c r="G11" s="209"/>
      <c r="H11" s="209">
        <v>0</v>
      </c>
      <c r="I11" s="209"/>
      <c r="J11" s="210">
        <f>D11+F11+H11</f>
        <v>-458863822</v>
      </c>
      <c r="K11" s="66">
        <f>J11/-327977196177</f>
        <v>1.3990723359692489E-3</v>
      </c>
      <c r="L11" s="66"/>
      <c r="M11" s="209">
        <v>0</v>
      </c>
      <c r="N11" s="209"/>
      <c r="O11" s="209">
        <v>-458863822</v>
      </c>
      <c r="P11" s="209"/>
      <c r="Q11" s="209">
        <v>0</v>
      </c>
      <c r="R11" s="209"/>
      <c r="S11" s="210">
        <f t="shared" ref="S11:S74" si="0">M11+O11+Q11</f>
        <v>-458863822</v>
      </c>
      <c r="T11" s="202"/>
      <c r="U11" s="66">
        <f>S11/درآمدها!$J$4</f>
        <v>-1.0084479241064211E-2</v>
      </c>
    </row>
    <row r="12" spans="1:21" s="23" customFormat="1" ht="42.75" customHeight="1">
      <c r="A12" s="23">
        <v>2</v>
      </c>
      <c r="B12" s="208" t="s">
        <v>401</v>
      </c>
      <c r="C12" s="151"/>
      <c r="D12" s="209">
        <v>0</v>
      </c>
      <c r="E12" s="209"/>
      <c r="F12" s="209">
        <f>'درآمد ناشی از تغییر قیمت اوراق '!I8</f>
        <v>-4556287414</v>
      </c>
      <c r="G12" s="209"/>
      <c r="H12" s="209">
        <f>'درآمد ناشی ازفروش'!I253</f>
        <v>-2608283</v>
      </c>
      <c r="I12" s="209"/>
      <c r="J12" s="210">
        <f t="shared" ref="J12:J75" si="1">D12+F12+H12</f>
        <v>-4558895697</v>
      </c>
      <c r="K12" s="66">
        <f t="shared" ref="K12:K75" si="2">J12/-327977196177</f>
        <v>1.3900038631160481E-2</v>
      </c>
      <c r="L12" s="66"/>
      <c r="M12" s="209">
        <v>0</v>
      </c>
      <c r="N12" s="209"/>
      <c r="O12" s="209">
        <v>-4582354426</v>
      </c>
      <c r="P12" s="209"/>
      <c r="Q12" s="209">
        <v>-2608283</v>
      </c>
      <c r="R12" s="209"/>
      <c r="S12" s="210">
        <f t="shared" si="0"/>
        <v>-4584962709</v>
      </c>
      <c r="T12" s="202"/>
      <c r="U12" s="66">
        <f>S12/درآمدها!$J$4</f>
        <v>-0.10076401547290435</v>
      </c>
    </row>
    <row r="13" spans="1:21" s="23" customFormat="1" ht="42.75" customHeight="1">
      <c r="A13" s="23">
        <v>3</v>
      </c>
      <c r="B13" s="208" t="s">
        <v>390</v>
      </c>
      <c r="C13" s="151"/>
      <c r="D13" s="209">
        <v>0</v>
      </c>
      <c r="E13" s="209"/>
      <c r="F13" s="209">
        <f>'درآمد ناشی از تغییر قیمت اوراق '!I9</f>
        <v>4014747510</v>
      </c>
      <c r="G13" s="209"/>
      <c r="H13" s="209">
        <v>-36661741</v>
      </c>
      <c r="I13" s="209"/>
      <c r="J13" s="210">
        <f t="shared" si="1"/>
        <v>3978085769</v>
      </c>
      <c r="K13" s="66">
        <f t="shared" si="2"/>
        <v>-1.2129153536799978E-2</v>
      </c>
      <c r="L13" s="66"/>
      <c r="M13" s="209">
        <v>0</v>
      </c>
      <c r="N13" s="209"/>
      <c r="O13" s="209">
        <v>2107957503</v>
      </c>
      <c r="P13" s="209"/>
      <c r="Q13" s="209">
        <v>-36661741</v>
      </c>
      <c r="R13" s="209"/>
      <c r="S13" s="210">
        <f t="shared" si="0"/>
        <v>2071295762</v>
      </c>
      <c r="T13" s="202"/>
      <c r="U13" s="66">
        <f>S13/درآمدها!$J$4</f>
        <v>4.5520997979207167E-2</v>
      </c>
    </row>
    <row r="14" spans="1:21" s="23" customFormat="1" ht="42.75" customHeight="1">
      <c r="A14" s="23">
        <v>4</v>
      </c>
      <c r="B14" s="208" t="s">
        <v>403</v>
      </c>
      <c r="C14" s="151"/>
      <c r="D14" s="209">
        <v>0</v>
      </c>
      <c r="E14" s="209"/>
      <c r="F14" s="209">
        <f>'درآمد ناشی از تغییر قیمت اوراق '!I10</f>
        <v>-1992404774</v>
      </c>
      <c r="G14" s="209"/>
      <c r="H14" s="209">
        <v>17433508</v>
      </c>
      <c r="I14" s="209"/>
      <c r="J14" s="210">
        <f t="shared" si="1"/>
        <v>-1974971266</v>
      </c>
      <c r="K14" s="66">
        <f t="shared" si="2"/>
        <v>6.0216725096160773E-3</v>
      </c>
      <c r="L14" s="66"/>
      <c r="M14" s="209">
        <v>0</v>
      </c>
      <c r="N14" s="209"/>
      <c r="O14" s="209">
        <v>1870128686</v>
      </c>
      <c r="P14" s="209"/>
      <c r="Q14" s="209">
        <v>17433508</v>
      </c>
      <c r="R14" s="209"/>
      <c r="S14" s="210">
        <f t="shared" si="0"/>
        <v>1887562194</v>
      </c>
      <c r="T14" s="202"/>
      <c r="U14" s="66">
        <f>S14/درآمدها!$J$4</f>
        <v>4.1483073733388852E-2</v>
      </c>
    </row>
    <row r="15" spans="1:21" s="23" customFormat="1" ht="42.75" customHeight="1">
      <c r="A15" s="23">
        <v>5</v>
      </c>
      <c r="B15" s="208" t="s">
        <v>388</v>
      </c>
      <c r="C15" s="151"/>
      <c r="D15" s="209">
        <v>0</v>
      </c>
      <c r="E15" s="209"/>
      <c r="F15" s="209">
        <f>'درآمد ناشی از تغییر قیمت اوراق '!I11</f>
        <v>-1340318239</v>
      </c>
      <c r="G15" s="209"/>
      <c r="H15" s="209">
        <v>13318925</v>
      </c>
      <c r="I15" s="209"/>
      <c r="J15" s="210">
        <f t="shared" si="1"/>
        <v>-1326999314</v>
      </c>
      <c r="K15" s="66">
        <f t="shared" si="2"/>
        <v>4.0460109101117386E-3</v>
      </c>
      <c r="L15" s="66"/>
      <c r="M15" s="209">
        <v>0</v>
      </c>
      <c r="N15" s="209"/>
      <c r="O15" s="209">
        <v>465994793</v>
      </c>
      <c r="P15" s="209"/>
      <c r="Q15" s="209">
        <v>13318925</v>
      </c>
      <c r="R15" s="209"/>
      <c r="S15" s="210">
        <f t="shared" si="0"/>
        <v>479313718</v>
      </c>
      <c r="T15" s="202"/>
      <c r="U15" s="66">
        <f>S15/درآمدها!$J$4</f>
        <v>1.0533907898993843E-2</v>
      </c>
    </row>
    <row r="16" spans="1:21" s="23" customFormat="1" ht="42.75" customHeight="1">
      <c r="A16" s="23">
        <v>6</v>
      </c>
      <c r="B16" s="208" t="s">
        <v>365</v>
      </c>
      <c r="C16" s="151"/>
      <c r="D16" s="209">
        <v>0</v>
      </c>
      <c r="E16" s="209"/>
      <c r="F16" s="209">
        <f>'درآمد ناشی از تغییر قیمت اوراق '!I12</f>
        <v>-4709825491</v>
      </c>
      <c r="G16" s="209"/>
      <c r="H16" s="209">
        <v>1671063561</v>
      </c>
      <c r="I16" s="209"/>
      <c r="J16" s="210">
        <f t="shared" si="1"/>
        <v>-3038761930</v>
      </c>
      <c r="K16" s="66">
        <f t="shared" si="2"/>
        <v>9.2651622290229781E-3</v>
      </c>
      <c r="L16" s="66"/>
      <c r="M16" s="209">
        <v>0</v>
      </c>
      <c r="N16" s="209"/>
      <c r="O16" s="209">
        <v>5661206706</v>
      </c>
      <c r="P16" s="209"/>
      <c r="Q16" s="209">
        <v>1725223600</v>
      </c>
      <c r="R16" s="209"/>
      <c r="S16" s="210">
        <f t="shared" si="0"/>
        <v>7386430306</v>
      </c>
      <c r="T16" s="202"/>
      <c r="U16" s="66">
        <f>S16/درآمدها!$J$4</f>
        <v>0.16233204605619261</v>
      </c>
    </row>
    <row r="17" spans="1:21" s="23" customFormat="1" ht="42.75" customHeight="1">
      <c r="A17" s="23">
        <v>7</v>
      </c>
      <c r="B17" s="208" t="s">
        <v>356</v>
      </c>
      <c r="C17" s="151"/>
      <c r="D17" s="209">
        <v>0</v>
      </c>
      <c r="E17" s="209"/>
      <c r="F17" s="209">
        <f>'درآمد ناشی از تغییر قیمت اوراق '!I13</f>
        <v>-7470951235</v>
      </c>
      <c r="G17" s="209"/>
      <c r="H17" s="209">
        <v>51665898</v>
      </c>
      <c r="I17" s="209"/>
      <c r="J17" s="210">
        <f t="shared" si="1"/>
        <v>-7419285337</v>
      </c>
      <c r="K17" s="66">
        <f t="shared" si="2"/>
        <v>2.2621345091919202E-2</v>
      </c>
      <c r="L17" s="66"/>
      <c r="M17" s="209">
        <v>0</v>
      </c>
      <c r="N17" s="209"/>
      <c r="O17" s="209">
        <v>1059233687</v>
      </c>
      <c r="P17" s="209"/>
      <c r="Q17" s="209">
        <v>71197775</v>
      </c>
      <c r="R17" s="209"/>
      <c r="S17" s="210">
        <f t="shared" si="0"/>
        <v>1130431462</v>
      </c>
      <c r="T17" s="202"/>
      <c r="U17" s="66">
        <f>S17/درآمدها!$J$4</f>
        <v>2.4843563744680806E-2</v>
      </c>
    </row>
    <row r="18" spans="1:21" s="23" customFormat="1" ht="42.75" customHeight="1">
      <c r="A18" s="23">
        <v>8</v>
      </c>
      <c r="B18" s="208" t="s">
        <v>88</v>
      </c>
      <c r="C18" s="151"/>
      <c r="D18" s="209">
        <v>0</v>
      </c>
      <c r="E18" s="209"/>
      <c r="F18" s="209">
        <f>'درآمد ناشی از تغییر قیمت اوراق '!I14</f>
        <v>-878561684</v>
      </c>
      <c r="G18" s="209"/>
      <c r="H18" s="209">
        <v>39661806</v>
      </c>
      <c r="I18" s="209"/>
      <c r="J18" s="210">
        <f t="shared" si="1"/>
        <v>-838899878</v>
      </c>
      <c r="K18" s="66">
        <f t="shared" si="2"/>
        <v>2.5577994073321779E-3</v>
      </c>
      <c r="L18" s="66"/>
      <c r="M18" s="209">
        <v>0</v>
      </c>
      <c r="N18" s="209"/>
      <c r="O18" s="209">
        <v>8126375065</v>
      </c>
      <c r="P18" s="209"/>
      <c r="Q18" s="209">
        <v>260297910</v>
      </c>
      <c r="R18" s="209"/>
      <c r="S18" s="210">
        <f t="shared" si="0"/>
        <v>8386672975</v>
      </c>
      <c r="T18" s="202"/>
      <c r="U18" s="66">
        <f>S18/درآمدها!$J$4</f>
        <v>0.18431444246215106</v>
      </c>
    </row>
    <row r="19" spans="1:21" s="23" customFormat="1" ht="42.75" customHeight="1">
      <c r="A19" s="23">
        <v>9</v>
      </c>
      <c r="B19" s="208" t="s">
        <v>334</v>
      </c>
      <c r="C19" s="151"/>
      <c r="D19" s="209">
        <v>0</v>
      </c>
      <c r="E19" s="209"/>
      <c r="F19" s="209">
        <f>'درآمد ناشی از تغییر قیمت اوراق '!I15</f>
        <v>-531663800</v>
      </c>
      <c r="G19" s="209"/>
      <c r="H19" s="209">
        <v>-17241409</v>
      </c>
      <c r="I19" s="209"/>
      <c r="J19" s="210">
        <f t="shared" si="1"/>
        <v>-548905209</v>
      </c>
      <c r="K19" s="66">
        <f t="shared" si="2"/>
        <v>1.673607846515559E-3</v>
      </c>
      <c r="L19" s="66"/>
      <c r="M19" s="209">
        <v>0</v>
      </c>
      <c r="N19" s="209"/>
      <c r="O19" s="209">
        <v>-2251271892</v>
      </c>
      <c r="P19" s="209"/>
      <c r="Q19" s="209">
        <v>-187313270</v>
      </c>
      <c r="R19" s="209"/>
      <c r="S19" s="210">
        <f t="shared" si="0"/>
        <v>-2438585162</v>
      </c>
      <c r="T19" s="202"/>
      <c r="U19" s="66">
        <f>S19/درآمدها!$J$4</f>
        <v>-5.3592940355529285E-2</v>
      </c>
    </row>
    <row r="20" spans="1:21" s="23" customFormat="1" ht="42.75" customHeight="1">
      <c r="A20" s="23">
        <v>10</v>
      </c>
      <c r="B20" s="208" t="s">
        <v>303</v>
      </c>
      <c r="C20" s="151"/>
      <c r="D20" s="209">
        <v>0</v>
      </c>
      <c r="E20" s="209"/>
      <c r="F20" s="209">
        <f>'درآمد ناشی از تغییر قیمت اوراق '!I16</f>
        <v>-1354335937</v>
      </c>
      <c r="G20" s="209"/>
      <c r="H20" s="209">
        <v>-18489668</v>
      </c>
      <c r="I20" s="209"/>
      <c r="J20" s="210">
        <f t="shared" si="1"/>
        <v>-1372825605</v>
      </c>
      <c r="K20" s="66">
        <f t="shared" si="2"/>
        <v>4.1857349260926201E-3</v>
      </c>
      <c r="L20" s="66"/>
      <c r="M20" s="209">
        <v>0</v>
      </c>
      <c r="N20" s="209"/>
      <c r="O20" s="209">
        <v>-3531563769</v>
      </c>
      <c r="P20" s="209"/>
      <c r="Q20" s="209">
        <v>-181888453</v>
      </c>
      <c r="R20" s="209"/>
      <c r="S20" s="210">
        <f t="shared" si="0"/>
        <v>-3713452222</v>
      </c>
      <c r="T20" s="202"/>
      <c r="U20" s="66">
        <f>S20/درآمدها!$J$4</f>
        <v>-8.1610774373584785E-2</v>
      </c>
    </row>
    <row r="21" spans="1:21" s="23" customFormat="1" ht="42.75" customHeight="1">
      <c r="A21" s="23">
        <v>11</v>
      </c>
      <c r="B21" s="208" t="s">
        <v>306</v>
      </c>
      <c r="C21" s="151"/>
      <c r="D21" s="209">
        <v>0</v>
      </c>
      <c r="E21" s="209"/>
      <c r="F21" s="209">
        <f>'درآمد ناشی از تغییر قیمت اوراق '!I17</f>
        <v>-16866582825</v>
      </c>
      <c r="G21" s="209"/>
      <c r="H21" s="209">
        <v>1289898</v>
      </c>
      <c r="I21" s="209"/>
      <c r="J21" s="210">
        <f t="shared" si="1"/>
        <v>-16865292927</v>
      </c>
      <c r="K21" s="66">
        <f t="shared" si="2"/>
        <v>5.1422151062899747E-2</v>
      </c>
      <c r="L21" s="66"/>
      <c r="M21" s="209">
        <v>0</v>
      </c>
      <c r="N21" s="209"/>
      <c r="O21" s="209">
        <v>-3298110024</v>
      </c>
      <c r="P21" s="209"/>
      <c r="Q21" s="209">
        <v>2323876730</v>
      </c>
      <c r="R21" s="209"/>
      <c r="S21" s="210">
        <f t="shared" si="0"/>
        <v>-974233294</v>
      </c>
      <c r="T21" s="202"/>
      <c r="U21" s="66">
        <f>S21/درآمدها!$J$4</f>
        <v>-2.1410786726386563E-2</v>
      </c>
    </row>
    <row r="22" spans="1:21" s="23" customFormat="1" ht="42.75" customHeight="1">
      <c r="A22" s="23">
        <v>12</v>
      </c>
      <c r="B22" s="208" t="s">
        <v>292</v>
      </c>
      <c r="C22" s="151"/>
      <c r="D22" s="209">
        <v>0</v>
      </c>
      <c r="E22" s="209"/>
      <c r="F22" s="209">
        <v>0</v>
      </c>
      <c r="G22" s="209"/>
      <c r="H22" s="209">
        <v>0</v>
      </c>
      <c r="I22" s="209"/>
      <c r="J22" s="210">
        <f t="shared" si="1"/>
        <v>0</v>
      </c>
      <c r="K22" s="66">
        <f t="shared" si="2"/>
        <v>0</v>
      </c>
      <c r="L22" s="66"/>
      <c r="M22" s="209">
        <v>0</v>
      </c>
      <c r="N22" s="209"/>
      <c r="O22" s="209">
        <v>0</v>
      </c>
      <c r="P22" s="209"/>
      <c r="Q22" s="209">
        <v>-8292006323</v>
      </c>
      <c r="R22" s="209"/>
      <c r="S22" s="210">
        <f t="shared" si="0"/>
        <v>-8292006323</v>
      </c>
      <c r="T22" s="202"/>
      <c r="U22" s="66">
        <f>S22/درآمدها!$J$4</f>
        <v>-0.18223394746310306</v>
      </c>
    </row>
    <row r="23" spans="1:21" s="23" customFormat="1" ht="42.75" customHeight="1">
      <c r="A23" s="23">
        <v>13</v>
      </c>
      <c r="B23" s="208" t="s">
        <v>296</v>
      </c>
      <c r="C23" s="151"/>
      <c r="D23" s="209">
        <v>0</v>
      </c>
      <c r="E23" s="209"/>
      <c r="F23" s="209">
        <f>'درآمد ناشی از تغییر قیمت اوراق '!I18</f>
        <v>-1080997110</v>
      </c>
      <c r="G23" s="209"/>
      <c r="H23" s="209">
        <v>-6732241</v>
      </c>
      <c r="I23" s="209"/>
      <c r="J23" s="210">
        <f t="shared" si="1"/>
        <v>-1087729351</v>
      </c>
      <c r="K23" s="66">
        <f t="shared" si="2"/>
        <v>3.3164785957039014E-3</v>
      </c>
      <c r="L23" s="66"/>
      <c r="M23" s="209">
        <v>0</v>
      </c>
      <c r="N23" s="209"/>
      <c r="O23" s="209">
        <v>-4751373716</v>
      </c>
      <c r="P23" s="209"/>
      <c r="Q23" s="209">
        <v>-279956889</v>
      </c>
      <c r="R23" s="209"/>
      <c r="S23" s="210">
        <f t="shared" si="0"/>
        <v>-5031330605</v>
      </c>
      <c r="T23" s="202"/>
      <c r="U23" s="66">
        <f>S23/درآمدها!$J$4</f>
        <v>-0.11057387095784932</v>
      </c>
    </row>
    <row r="24" spans="1:21" s="23" customFormat="1" ht="42.6" customHeight="1">
      <c r="A24" s="23">
        <v>14</v>
      </c>
      <c r="B24" s="208" t="s">
        <v>288</v>
      </c>
      <c r="C24" s="151"/>
      <c r="D24" s="209">
        <v>0</v>
      </c>
      <c r="E24" s="209"/>
      <c r="F24" s="209">
        <f>'درآمد ناشی از تغییر قیمت اوراق '!I19</f>
        <v>-2112809592</v>
      </c>
      <c r="G24" s="209"/>
      <c r="H24" s="209">
        <v>1083770543</v>
      </c>
      <c r="I24" s="209"/>
      <c r="J24" s="210">
        <f t="shared" si="1"/>
        <v>-1029039049</v>
      </c>
      <c r="K24" s="66">
        <f t="shared" si="2"/>
        <v>3.1375323071078905E-3</v>
      </c>
      <c r="L24" s="66"/>
      <c r="M24" s="209">
        <v>0</v>
      </c>
      <c r="N24" s="209"/>
      <c r="O24" s="209">
        <v>5802151296</v>
      </c>
      <c r="P24" s="209"/>
      <c r="Q24" s="209">
        <v>1322176149</v>
      </c>
      <c r="R24" s="209"/>
      <c r="S24" s="210">
        <f t="shared" si="0"/>
        <v>7124327445</v>
      </c>
      <c r="T24" s="202"/>
      <c r="U24" s="66">
        <f>S24/درآمدها!$J$4</f>
        <v>0.15657179490094236</v>
      </c>
    </row>
    <row r="25" spans="1:21" s="23" customFormat="1" ht="42.75" customHeight="1">
      <c r="A25" s="23">
        <v>15</v>
      </c>
      <c r="B25" s="208" t="s">
        <v>282</v>
      </c>
      <c r="C25" s="151"/>
      <c r="D25" s="209">
        <f>'درآمد سود سهام'!N45</f>
        <v>0</v>
      </c>
      <c r="E25" s="209"/>
      <c r="F25" s="209">
        <f>'درآمد ناشی از تغییر قیمت اوراق '!I20</f>
        <v>-4645528508</v>
      </c>
      <c r="G25" s="209"/>
      <c r="H25" s="209">
        <v>7308350</v>
      </c>
      <c r="I25" s="209"/>
      <c r="J25" s="210">
        <f t="shared" si="1"/>
        <v>-4638220158</v>
      </c>
      <c r="K25" s="66">
        <f t="shared" si="2"/>
        <v>1.4141898315079454E-2</v>
      </c>
      <c r="L25" s="66"/>
      <c r="M25" s="209">
        <f>'درآمد سود سهام'!T45</f>
        <v>1171867702</v>
      </c>
      <c r="N25" s="209">
        <v>1171867702</v>
      </c>
      <c r="O25" s="209">
        <v>-1228711449</v>
      </c>
      <c r="P25" s="209"/>
      <c r="Q25" s="209">
        <v>1055311</v>
      </c>
      <c r="R25" s="209"/>
      <c r="S25" s="210">
        <f t="shared" si="0"/>
        <v>-55788436</v>
      </c>
      <c r="T25" s="202"/>
      <c r="U25" s="66">
        <f>S25/درآمدها!$J$4</f>
        <v>-1.2260659868134894E-3</v>
      </c>
    </row>
    <row r="26" spans="1:21" s="23" customFormat="1" ht="42.75" customHeight="1">
      <c r="A26" s="23">
        <v>16</v>
      </c>
      <c r="B26" s="208" t="s">
        <v>274</v>
      </c>
      <c r="C26" s="151"/>
      <c r="D26" s="209">
        <v>0</v>
      </c>
      <c r="E26" s="209"/>
      <c r="F26" s="209">
        <f>'درآمد ناشی از تغییر قیمت اوراق '!I21</f>
        <v>-1221355254</v>
      </c>
      <c r="G26" s="209"/>
      <c r="H26" s="209">
        <v>-37884773</v>
      </c>
      <c r="I26" s="209"/>
      <c r="J26" s="210">
        <f t="shared" si="1"/>
        <v>-1259240027</v>
      </c>
      <c r="K26" s="66">
        <f t="shared" si="2"/>
        <v>3.8394133545809808E-3</v>
      </c>
      <c r="L26" s="66"/>
      <c r="M26" s="209">
        <v>0</v>
      </c>
      <c r="N26" s="209"/>
      <c r="O26" s="209">
        <v>-7072881140</v>
      </c>
      <c r="P26" s="209"/>
      <c r="Q26" s="209">
        <v>-280555666</v>
      </c>
      <c r="R26" s="209"/>
      <c r="S26" s="210">
        <f t="shared" si="0"/>
        <v>-7353436806</v>
      </c>
      <c r="T26" s="202"/>
      <c r="U26" s="66">
        <f>S26/درآمدها!$J$4</f>
        <v>-0.1616069458197219</v>
      </c>
    </row>
    <row r="27" spans="1:21" s="23" customFormat="1" ht="44.4" customHeight="1">
      <c r="A27" s="23">
        <v>17</v>
      </c>
      <c r="B27" s="208" t="s">
        <v>279</v>
      </c>
      <c r="C27" s="151"/>
      <c r="D27" s="209">
        <v>0</v>
      </c>
      <c r="E27" s="209"/>
      <c r="F27" s="209">
        <f>'درآمد ناشی از تغییر قیمت اوراق '!I22</f>
        <v>2417259279</v>
      </c>
      <c r="G27" s="209"/>
      <c r="H27" s="209">
        <v>152779845</v>
      </c>
      <c r="I27" s="209"/>
      <c r="J27" s="210">
        <f t="shared" si="1"/>
        <v>2570039124</v>
      </c>
      <c r="K27" s="66">
        <f t="shared" si="2"/>
        <v>-7.8360299251202283E-3</v>
      </c>
      <c r="L27" s="66"/>
      <c r="M27" s="209">
        <v>0</v>
      </c>
      <c r="N27" s="209"/>
      <c r="O27" s="209">
        <v>19478419513</v>
      </c>
      <c r="P27" s="209"/>
      <c r="Q27" s="209">
        <v>498408567</v>
      </c>
      <c r="R27" s="209"/>
      <c r="S27" s="210">
        <f t="shared" si="0"/>
        <v>19976828080</v>
      </c>
      <c r="T27" s="202"/>
      <c r="U27" s="66">
        <f>S27/درآمدها!$J$4</f>
        <v>0.43903201432835692</v>
      </c>
    </row>
    <row r="28" spans="1:21" s="23" customFormat="1" ht="42.75" customHeight="1">
      <c r="A28" s="23">
        <v>18</v>
      </c>
      <c r="B28" s="208" t="s">
        <v>271</v>
      </c>
      <c r="C28" s="151"/>
      <c r="D28" s="209">
        <v>0</v>
      </c>
      <c r="E28" s="209"/>
      <c r="F28" s="209">
        <f>'درآمد ناشی از تغییر قیمت اوراق '!I23</f>
        <v>-2933542495</v>
      </c>
      <c r="G28" s="209"/>
      <c r="H28" s="209">
        <v>-1891446</v>
      </c>
      <c r="I28" s="209"/>
      <c r="J28" s="210">
        <f t="shared" si="1"/>
        <v>-2935433941</v>
      </c>
      <c r="K28" s="66">
        <f t="shared" si="2"/>
        <v>8.9501159690865504E-3</v>
      </c>
      <c r="L28" s="66"/>
      <c r="M28" s="209">
        <f>'درآمد سود سهام'!T27</f>
        <v>21153660</v>
      </c>
      <c r="N28" s="209">
        <v>21153660</v>
      </c>
      <c r="O28" s="209">
        <v>-1164806665</v>
      </c>
      <c r="P28" s="209"/>
      <c r="Q28" s="209">
        <v>-1519497346</v>
      </c>
      <c r="R28" s="209"/>
      <c r="S28" s="210">
        <f t="shared" si="0"/>
        <v>-2663150351</v>
      </c>
      <c r="T28" s="202"/>
      <c r="U28" s="66">
        <f>S28/درآمدها!$J$4</f>
        <v>-5.8528223718827779E-2</v>
      </c>
    </row>
    <row r="29" spans="1:21" s="23" customFormat="1" ht="42.75" customHeight="1">
      <c r="A29" s="23">
        <v>19</v>
      </c>
      <c r="B29" s="208" t="s">
        <v>265</v>
      </c>
      <c r="C29" s="151"/>
      <c r="D29" s="209">
        <v>0</v>
      </c>
      <c r="E29" s="209"/>
      <c r="F29" s="209">
        <f>'درآمد ناشی از تغییر قیمت اوراق '!I24</f>
        <v>-5349606353</v>
      </c>
      <c r="G29" s="209"/>
      <c r="H29" s="209">
        <v>-55781114</v>
      </c>
      <c r="I29" s="209"/>
      <c r="J29" s="210">
        <f t="shared" si="1"/>
        <v>-5405387467</v>
      </c>
      <c r="K29" s="66">
        <f t="shared" si="2"/>
        <v>1.6480985659999562E-2</v>
      </c>
      <c r="L29" s="66"/>
      <c r="M29" s="209">
        <v>409814636</v>
      </c>
      <c r="N29" s="209">
        <v>409814636</v>
      </c>
      <c r="O29" s="209">
        <v>-10337150804</v>
      </c>
      <c r="P29" s="209"/>
      <c r="Q29" s="209">
        <v>-465772352</v>
      </c>
      <c r="R29" s="209"/>
      <c r="S29" s="210">
        <f t="shared" si="0"/>
        <v>-10393108520</v>
      </c>
      <c r="T29" s="202"/>
      <c r="U29" s="66">
        <f>S29/درآمدها!$J$4</f>
        <v>-0.22841000334968134</v>
      </c>
    </row>
    <row r="30" spans="1:21" s="23" customFormat="1" ht="42.75" customHeight="1">
      <c r="A30" s="23">
        <v>20</v>
      </c>
      <c r="B30" s="208" t="s">
        <v>263</v>
      </c>
      <c r="C30" s="151"/>
      <c r="D30" s="209">
        <v>0</v>
      </c>
      <c r="E30" s="209"/>
      <c r="F30" s="209">
        <f>'درآمد ناشی از تغییر قیمت اوراق '!I25</f>
        <v>-5274869483</v>
      </c>
      <c r="G30" s="209"/>
      <c r="H30" s="209">
        <v>-70123661</v>
      </c>
      <c r="I30" s="209"/>
      <c r="J30" s="210">
        <f t="shared" si="1"/>
        <v>-5344993144</v>
      </c>
      <c r="K30" s="66">
        <f t="shared" si="2"/>
        <v>1.6296843824213494E-2</v>
      </c>
      <c r="L30" s="66"/>
      <c r="M30" s="209">
        <v>0</v>
      </c>
      <c r="N30" s="209"/>
      <c r="O30" s="209">
        <v>-12343735188</v>
      </c>
      <c r="P30" s="209"/>
      <c r="Q30" s="209">
        <v>-11221839348</v>
      </c>
      <c r="R30" s="209"/>
      <c r="S30" s="210">
        <f t="shared" si="0"/>
        <v>-23565574536</v>
      </c>
      <c r="T30" s="202"/>
      <c r="U30" s="66">
        <f>S30/درآمدها!$J$4</f>
        <v>-0.51790212219442167</v>
      </c>
    </row>
    <row r="31" spans="1:21" s="23" customFormat="1" ht="42.75" customHeight="1">
      <c r="A31" s="23">
        <v>21</v>
      </c>
      <c r="B31" s="208" t="s">
        <v>255</v>
      </c>
      <c r="C31" s="151"/>
      <c r="D31" s="209">
        <v>0</v>
      </c>
      <c r="E31" s="209"/>
      <c r="F31" s="209">
        <f>'درآمد ناشی از تغییر قیمت اوراق '!I26</f>
        <v>-5447961570</v>
      </c>
      <c r="G31" s="209"/>
      <c r="H31" s="209">
        <v>0</v>
      </c>
      <c r="I31" s="209"/>
      <c r="J31" s="210">
        <f t="shared" si="1"/>
        <v>-5447961570</v>
      </c>
      <c r="K31" s="66">
        <f t="shared" si="2"/>
        <v>1.6610793779272048E-2</v>
      </c>
      <c r="L31" s="66"/>
      <c r="M31" s="209">
        <v>916135000</v>
      </c>
      <c r="N31" s="209">
        <v>916135000</v>
      </c>
      <c r="O31" s="209">
        <v>5810652452</v>
      </c>
      <c r="P31" s="209"/>
      <c r="Q31" s="209">
        <v>-2290085933</v>
      </c>
      <c r="R31" s="209"/>
      <c r="S31" s="210">
        <f t="shared" si="0"/>
        <v>4436701519</v>
      </c>
      <c r="T31" s="202"/>
      <c r="U31" s="66">
        <f>S31/درآمدها!$J$4</f>
        <v>9.7505669922161683E-2</v>
      </c>
    </row>
    <row r="32" spans="1:21" s="23" customFormat="1" ht="42.75" customHeight="1">
      <c r="A32" s="23">
        <v>22</v>
      </c>
      <c r="B32" s="208" t="s">
        <v>236</v>
      </c>
      <c r="C32" s="151"/>
      <c r="D32" s="209">
        <v>0</v>
      </c>
      <c r="E32" s="209"/>
      <c r="F32" s="209">
        <f>'درآمد ناشی از تغییر قیمت اوراق '!I27</f>
        <v>-9701939994</v>
      </c>
      <c r="G32" s="209"/>
      <c r="H32" s="209">
        <v>-86020715</v>
      </c>
      <c r="I32" s="209"/>
      <c r="J32" s="210">
        <f t="shared" si="1"/>
        <v>-9787960709</v>
      </c>
      <c r="K32" s="66">
        <f t="shared" si="2"/>
        <v>2.9843418454366305E-2</v>
      </c>
      <c r="L32" s="66"/>
      <c r="M32" s="209">
        <v>0</v>
      </c>
      <c r="N32" s="209"/>
      <c r="O32" s="209">
        <v>-14255202032</v>
      </c>
      <c r="P32" s="209"/>
      <c r="Q32" s="209">
        <v>-15400118089</v>
      </c>
      <c r="R32" s="209"/>
      <c r="S32" s="210">
        <f t="shared" si="0"/>
        <v>-29655320121</v>
      </c>
      <c r="T32" s="202"/>
      <c r="U32" s="66">
        <f>S32/درآمدها!$J$4</f>
        <v>-0.65173684611670757</v>
      </c>
    </row>
    <row r="33" spans="1:21" s="23" customFormat="1" ht="42.75" customHeight="1">
      <c r="A33" s="23">
        <v>23</v>
      </c>
      <c r="B33" s="208" t="s">
        <v>218</v>
      </c>
      <c r="C33" s="151"/>
      <c r="D33" s="209">
        <v>0</v>
      </c>
      <c r="E33" s="209"/>
      <c r="F33" s="209">
        <f>'درآمد ناشی از تغییر قیمت اوراق '!I28</f>
        <v>-4185792616</v>
      </c>
      <c r="G33" s="209"/>
      <c r="H33" s="209">
        <v>-18276082</v>
      </c>
      <c r="I33" s="209"/>
      <c r="J33" s="210">
        <f t="shared" si="1"/>
        <v>-4204068698</v>
      </c>
      <c r="K33" s="66">
        <f t="shared" si="2"/>
        <v>1.2818173784652952E-2</v>
      </c>
      <c r="L33" s="66"/>
      <c r="M33" s="209">
        <v>0</v>
      </c>
      <c r="N33" s="209"/>
      <c r="O33" s="209">
        <v>-4130684465</v>
      </c>
      <c r="P33" s="209"/>
      <c r="Q33" s="209">
        <v>89703811</v>
      </c>
      <c r="R33" s="209"/>
      <c r="S33" s="210">
        <f t="shared" si="0"/>
        <v>-4040980654</v>
      </c>
      <c r="T33" s="202"/>
      <c r="U33" s="66">
        <f>S33/درآمدها!$J$4</f>
        <v>-8.8808887441130802E-2</v>
      </c>
    </row>
    <row r="34" spans="1:21" s="23" customFormat="1" ht="42.75" customHeight="1">
      <c r="A34" s="23">
        <v>24</v>
      </c>
      <c r="B34" s="208" t="s">
        <v>219</v>
      </c>
      <c r="C34" s="151"/>
      <c r="D34" s="209">
        <v>0</v>
      </c>
      <c r="E34" s="209"/>
      <c r="F34" s="209">
        <f>'درآمد ناشی از تغییر قیمت اوراق '!I29</f>
        <v>-2666628896</v>
      </c>
      <c r="G34" s="209"/>
      <c r="H34" s="209">
        <v>-53402564</v>
      </c>
      <c r="I34" s="209"/>
      <c r="J34" s="210">
        <f t="shared" si="1"/>
        <v>-2720031460</v>
      </c>
      <c r="K34" s="66">
        <f t="shared" si="2"/>
        <v>8.293355427467208E-3</v>
      </c>
      <c r="L34" s="66"/>
      <c r="M34" s="209">
        <v>0</v>
      </c>
      <c r="N34" s="209"/>
      <c r="O34" s="209">
        <v>-11560008764</v>
      </c>
      <c r="P34" s="209"/>
      <c r="Q34" s="209">
        <v>-1588002964</v>
      </c>
      <c r="R34" s="209"/>
      <c r="S34" s="210">
        <f t="shared" si="0"/>
        <v>-13148011728</v>
      </c>
      <c r="T34" s="202"/>
      <c r="U34" s="66">
        <f>S34/درآمدها!$J$4</f>
        <v>-0.28895468541053293</v>
      </c>
    </row>
    <row r="35" spans="1:21" s="23" customFormat="1" ht="42.75" customHeight="1">
      <c r="A35" s="23">
        <v>25</v>
      </c>
      <c r="B35" s="208" t="s">
        <v>220</v>
      </c>
      <c r="C35" s="151"/>
      <c r="D35" s="209">
        <v>0</v>
      </c>
      <c r="E35" s="209"/>
      <c r="F35" s="209">
        <f>'درآمد ناشی از تغییر قیمت اوراق '!I30</f>
        <v>4820606136</v>
      </c>
      <c r="G35" s="209"/>
      <c r="H35" s="209">
        <v>-40162344</v>
      </c>
      <c r="I35" s="209"/>
      <c r="J35" s="210">
        <f t="shared" si="1"/>
        <v>4780443792</v>
      </c>
      <c r="K35" s="66">
        <f t="shared" si="2"/>
        <v>-1.4575537103561706E-2</v>
      </c>
      <c r="L35" s="66"/>
      <c r="M35" s="209">
        <v>0</v>
      </c>
      <c r="N35" s="209"/>
      <c r="O35" s="209">
        <v>-3972104114</v>
      </c>
      <c r="P35" s="209"/>
      <c r="Q35" s="209">
        <v>495699621</v>
      </c>
      <c r="R35" s="209"/>
      <c r="S35" s="210">
        <f t="shared" si="0"/>
        <v>-3476404493</v>
      </c>
      <c r="T35" s="202"/>
      <c r="U35" s="66">
        <f>S35/درآمدها!$J$4</f>
        <v>-7.6401161439135751E-2</v>
      </c>
    </row>
    <row r="36" spans="1:21" s="23" customFormat="1" ht="42.75" customHeight="1">
      <c r="A36" s="23">
        <v>26</v>
      </c>
      <c r="B36" s="208" t="s">
        <v>100</v>
      </c>
      <c r="C36" s="151"/>
      <c r="D36" s="209">
        <v>0</v>
      </c>
      <c r="E36" s="209"/>
      <c r="F36" s="209">
        <f>'درآمد ناشی از تغییر قیمت اوراق '!I31</f>
        <v>-2352300656</v>
      </c>
      <c r="G36" s="209"/>
      <c r="H36" s="209">
        <v>1370389911</v>
      </c>
      <c r="I36" s="209"/>
      <c r="J36" s="210">
        <f t="shared" si="1"/>
        <v>-981910745</v>
      </c>
      <c r="K36" s="66">
        <f t="shared" si="2"/>
        <v>2.9938384633000233E-3</v>
      </c>
      <c r="L36" s="66"/>
      <c r="M36" s="209">
        <v>0</v>
      </c>
      <c r="N36" s="209"/>
      <c r="O36" s="209">
        <v>75752806</v>
      </c>
      <c r="P36" s="209"/>
      <c r="Q36" s="209">
        <v>948956332</v>
      </c>
      <c r="R36" s="209"/>
      <c r="S36" s="210">
        <f t="shared" si="0"/>
        <v>1024709138</v>
      </c>
      <c r="T36" s="202"/>
      <c r="U36" s="66">
        <f>S36/درآمدها!$J$4</f>
        <v>2.2520097542773381E-2</v>
      </c>
    </row>
    <row r="37" spans="1:21" s="23" customFormat="1" ht="42.75" customHeight="1">
      <c r="A37" s="23">
        <v>27</v>
      </c>
      <c r="B37" s="208" t="s">
        <v>99</v>
      </c>
      <c r="C37" s="151"/>
      <c r="D37" s="209">
        <v>0</v>
      </c>
      <c r="E37" s="209"/>
      <c r="F37" s="209">
        <f>'درآمد ناشی از تغییر قیمت اوراق '!I32</f>
        <v>-3129269692</v>
      </c>
      <c r="G37" s="209"/>
      <c r="H37" s="209">
        <v>-46214076</v>
      </c>
      <c r="I37" s="209"/>
      <c r="J37" s="210">
        <f t="shared" si="1"/>
        <v>-3175483768</v>
      </c>
      <c r="K37" s="66">
        <f t="shared" si="2"/>
        <v>9.6820260829545025E-3</v>
      </c>
      <c r="L37" s="66"/>
      <c r="M37" s="209">
        <v>589536690</v>
      </c>
      <c r="N37" s="209">
        <v>589536690</v>
      </c>
      <c r="O37" s="209">
        <v>-14225853447</v>
      </c>
      <c r="P37" s="209"/>
      <c r="Q37" s="209">
        <v>-642247342</v>
      </c>
      <c r="R37" s="209"/>
      <c r="S37" s="210">
        <f t="shared" si="0"/>
        <v>-14278564099</v>
      </c>
      <c r="T37" s="202"/>
      <c r="U37" s="66">
        <f>S37/درآمدها!$J$4</f>
        <v>-0.31380090637995472</v>
      </c>
    </row>
    <row r="38" spans="1:21" s="23" customFormat="1" ht="42.75" customHeight="1">
      <c r="A38" s="23">
        <v>28</v>
      </c>
      <c r="B38" s="208" t="s">
        <v>98</v>
      </c>
      <c r="C38" s="151"/>
      <c r="D38" s="209">
        <v>0</v>
      </c>
      <c r="E38" s="209"/>
      <c r="F38" s="209">
        <f>'درآمد ناشی از تغییر قیمت اوراق '!I33</f>
        <v>-5607002905</v>
      </c>
      <c r="G38" s="209"/>
      <c r="H38" s="209">
        <v>-12962330</v>
      </c>
      <c r="I38" s="209"/>
      <c r="J38" s="210">
        <f t="shared" si="1"/>
        <v>-5619965235</v>
      </c>
      <c r="K38" s="66">
        <f t="shared" si="2"/>
        <v>1.7135231657895704E-2</v>
      </c>
      <c r="L38" s="66"/>
      <c r="M38" s="209">
        <v>0</v>
      </c>
      <c r="N38" s="209"/>
      <c r="O38" s="209">
        <v>-4041210433</v>
      </c>
      <c r="P38" s="209"/>
      <c r="Q38" s="209">
        <v>-292854070</v>
      </c>
      <c r="R38" s="209"/>
      <c r="S38" s="210">
        <f t="shared" si="0"/>
        <v>-4334064503</v>
      </c>
      <c r="T38" s="202"/>
      <c r="U38" s="66">
        <f>S38/درآمدها!$J$4</f>
        <v>-9.5250009729328317E-2</v>
      </c>
    </row>
    <row r="39" spans="1:21" s="23" customFormat="1" ht="42.75" customHeight="1">
      <c r="A39" s="23">
        <v>29</v>
      </c>
      <c r="B39" s="208" t="s">
        <v>97</v>
      </c>
      <c r="C39" s="151"/>
      <c r="D39" s="209">
        <v>0</v>
      </c>
      <c r="E39" s="209"/>
      <c r="F39" s="209">
        <f>'درآمد ناشی از تغییر قیمت اوراق '!I34</f>
        <v>76440094</v>
      </c>
      <c r="G39" s="209"/>
      <c r="H39" s="209">
        <v>-76166115</v>
      </c>
      <c r="I39" s="209"/>
      <c r="J39" s="210">
        <f t="shared" si="1"/>
        <v>273979</v>
      </c>
      <c r="K39" s="66">
        <f t="shared" si="2"/>
        <v>-8.3535990670565183E-7</v>
      </c>
      <c r="L39" s="66"/>
      <c r="M39" s="209">
        <v>2557135750</v>
      </c>
      <c r="N39" s="209">
        <v>2557135750</v>
      </c>
      <c r="O39" s="209">
        <v>-13145078907</v>
      </c>
      <c r="P39" s="209"/>
      <c r="Q39" s="209">
        <v>-635594696</v>
      </c>
      <c r="R39" s="209"/>
      <c r="S39" s="210">
        <f t="shared" si="0"/>
        <v>-11223537853</v>
      </c>
      <c r="T39" s="202"/>
      <c r="U39" s="66">
        <f>S39/درآمدها!$J$4</f>
        <v>-0.24666040132899578</v>
      </c>
    </row>
    <row r="40" spans="1:21" s="23" customFormat="1" ht="42.75" customHeight="1">
      <c r="A40" s="23">
        <v>30</v>
      </c>
      <c r="B40" s="208" t="s">
        <v>96</v>
      </c>
      <c r="C40" s="151"/>
      <c r="D40" s="209">
        <v>0</v>
      </c>
      <c r="E40" s="209"/>
      <c r="F40" s="209">
        <f>'درآمد ناشی از تغییر قیمت اوراق '!I35</f>
        <v>-2039534388</v>
      </c>
      <c r="G40" s="209"/>
      <c r="H40" s="209">
        <v>1643528939</v>
      </c>
      <c r="I40" s="209"/>
      <c r="J40" s="210">
        <f t="shared" si="1"/>
        <v>-396005449</v>
      </c>
      <c r="K40" s="66">
        <f t="shared" si="2"/>
        <v>1.2074176302985622E-3</v>
      </c>
      <c r="L40" s="66"/>
      <c r="M40" s="209">
        <v>0</v>
      </c>
      <c r="N40" s="209"/>
      <c r="O40" s="209">
        <v>4423361855</v>
      </c>
      <c r="P40" s="209"/>
      <c r="Q40" s="209">
        <v>9557074424</v>
      </c>
      <c r="R40" s="209"/>
      <c r="S40" s="210">
        <f t="shared" si="0"/>
        <v>13980436279</v>
      </c>
      <c r="T40" s="202"/>
      <c r="U40" s="66">
        <f>S40/درآمدها!$J$4</f>
        <v>0.30724893242203888</v>
      </c>
    </row>
    <row r="41" spans="1:21" s="23" customFormat="1" ht="42.75" customHeight="1">
      <c r="A41" s="23">
        <v>31</v>
      </c>
      <c r="B41" s="208" t="s">
        <v>95</v>
      </c>
      <c r="C41" s="151"/>
      <c r="D41" s="209">
        <v>0</v>
      </c>
      <c r="E41" s="209"/>
      <c r="F41" s="209">
        <f>'درآمد ناشی از تغییر قیمت اوراق '!I36</f>
        <v>-5194613680</v>
      </c>
      <c r="G41" s="209"/>
      <c r="H41" s="209">
        <v>-20242463</v>
      </c>
      <c r="I41" s="209"/>
      <c r="J41" s="210">
        <f t="shared" si="1"/>
        <v>-5214856143</v>
      </c>
      <c r="K41" s="66">
        <f t="shared" si="2"/>
        <v>1.5900057088681526E-2</v>
      </c>
      <c r="L41" s="66"/>
      <c r="M41" s="209">
        <v>0</v>
      </c>
      <c r="N41" s="209"/>
      <c r="O41" s="209">
        <v>-5299683695</v>
      </c>
      <c r="P41" s="209"/>
      <c r="Q41" s="209">
        <v>-985501255</v>
      </c>
      <c r="R41" s="209"/>
      <c r="S41" s="210">
        <f t="shared" si="0"/>
        <v>-6285184950</v>
      </c>
      <c r="T41" s="202"/>
      <c r="U41" s="66">
        <f>S41/درآمدها!$J$4</f>
        <v>-0.13812990720921162</v>
      </c>
    </row>
    <row r="42" spans="1:21" s="23" customFormat="1" ht="42.75" customHeight="1">
      <c r="A42" s="23">
        <v>32</v>
      </c>
      <c r="B42" s="208" t="s">
        <v>94</v>
      </c>
      <c r="C42" s="151"/>
      <c r="D42" s="209">
        <v>0</v>
      </c>
      <c r="E42" s="209"/>
      <c r="F42" s="209">
        <f>'درآمد ناشی از تغییر قیمت اوراق '!I37</f>
        <v>2393311433</v>
      </c>
      <c r="G42" s="209"/>
      <c r="H42" s="209">
        <v>72125223</v>
      </c>
      <c r="I42" s="209"/>
      <c r="J42" s="210">
        <f t="shared" si="1"/>
        <v>2465436656</v>
      </c>
      <c r="K42" s="66">
        <f t="shared" si="2"/>
        <v>-7.5170977883153613E-3</v>
      </c>
      <c r="L42" s="66"/>
      <c r="M42" s="209">
        <v>0</v>
      </c>
      <c r="N42" s="209"/>
      <c r="O42" s="209">
        <v>5353446081</v>
      </c>
      <c r="P42" s="209"/>
      <c r="Q42" s="209">
        <v>2665875</v>
      </c>
      <c r="R42" s="209"/>
      <c r="S42" s="210">
        <f t="shared" si="0"/>
        <v>5356111956</v>
      </c>
      <c r="T42" s="202"/>
      <c r="U42" s="66">
        <f>S42/درآمدها!$J$4</f>
        <v>0.11771161125249449</v>
      </c>
    </row>
    <row r="43" spans="1:21" s="23" customFormat="1" ht="42.75" customHeight="1">
      <c r="A43" s="23">
        <v>33</v>
      </c>
      <c r="B43" s="208" t="s">
        <v>93</v>
      </c>
      <c r="C43" s="151"/>
      <c r="D43" s="209">
        <v>0</v>
      </c>
      <c r="E43" s="209"/>
      <c r="F43" s="209">
        <f>'درآمد ناشی از تغییر قیمت اوراق '!I38</f>
        <v>-6523362121</v>
      </c>
      <c r="G43" s="209"/>
      <c r="H43" s="209">
        <v>3042837</v>
      </c>
      <c r="I43" s="209"/>
      <c r="J43" s="210">
        <f t="shared" si="1"/>
        <v>-6520319284</v>
      </c>
      <c r="K43" s="66">
        <f t="shared" si="2"/>
        <v>1.9880404369580527E-2</v>
      </c>
      <c r="L43" s="66"/>
      <c r="M43" s="209">
        <v>674234184</v>
      </c>
      <c r="N43" s="209">
        <v>674234184</v>
      </c>
      <c r="O43" s="209">
        <v>-2357899606</v>
      </c>
      <c r="P43" s="209"/>
      <c r="Q43" s="209">
        <v>-249502907</v>
      </c>
      <c r="R43" s="209"/>
      <c r="S43" s="210">
        <f t="shared" si="0"/>
        <v>-1933168329</v>
      </c>
      <c r="T43" s="202"/>
      <c r="U43" s="66">
        <f>S43/درآمدها!$J$4</f>
        <v>-4.2485362647054117E-2</v>
      </c>
    </row>
    <row r="44" spans="1:21" s="23" customFormat="1" ht="42.75" customHeight="1">
      <c r="A44" s="23">
        <v>34</v>
      </c>
      <c r="B44" s="208" t="s">
        <v>92</v>
      </c>
      <c r="C44" s="151"/>
      <c r="D44" s="209">
        <v>0</v>
      </c>
      <c r="E44" s="209"/>
      <c r="F44" s="209">
        <f>'درآمد ناشی از تغییر قیمت اوراق '!I39</f>
        <v>10179953194</v>
      </c>
      <c r="G44" s="209"/>
      <c r="H44" s="209">
        <v>-1300956742</v>
      </c>
      <c r="I44" s="209"/>
      <c r="J44" s="210">
        <f t="shared" si="1"/>
        <v>8878996452</v>
      </c>
      <c r="K44" s="66">
        <f t="shared" si="2"/>
        <v>-2.7071993283363082E-2</v>
      </c>
      <c r="L44" s="66"/>
      <c r="M44" s="209">
        <v>4153430160</v>
      </c>
      <c r="N44" s="209">
        <v>4153430160</v>
      </c>
      <c r="O44" s="209">
        <v>-8923084767</v>
      </c>
      <c r="P44" s="209"/>
      <c r="Q44" s="209">
        <v>-3654617332</v>
      </c>
      <c r="R44" s="209"/>
      <c r="S44" s="210">
        <f t="shared" si="0"/>
        <v>-8424271939</v>
      </c>
      <c r="T44" s="202"/>
      <c r="U44" s="66">
        <f>S44/درآمدها!$J$4</f>
        <v>-0.18514075727226378</v>
      </c>
    </row>
    <row r="45" spans="1:21" s="23" customFormat="1" ht="42.75" customHeight="1">
      <c r="A45" s="23">
        <v>35</v>
      </c>
      <c r="B45" s="208" t="s">
        <v>91</v>
      </c>
      <c r="C45" s="151"/>
      <c r="D45" s="209">
        <v>0</v>
      </c>
      <c r="E45" s="209"/>
      <c r="F45" s="209">
        <f>'درآمد ناشی از تغییر قیمت اوراق '!I40</f>
        <v>-2751124318</v>
      </c>
      <c r="G45" s="209"/>
      <c r="H45" s="209">
        <v>-25418726</v>
      </c>
      <c r="I45" s="209"/>
      <c r="J45" s="210">
        <f t="shared" si="1"/>
        <v>-2776543044</v>
      </c>
      <c r="K45" s="66">
        <f t="shared" si="2"/>
        <v>8.4656588212967659E-3</v>
      </c>
      <c r="L45" s="66"/>
      <c r="M45" s="209">
        <v>338041787</v>
      </c>
      <c r="N45" s="209">
        <v>338041787</v>
      </c>
      <c r="O45" s="209">
        <v>-6128719898</v>
      </c>
      <c r="P45" s="209"/>
      <c r="Q45" s="209">
        <v>-563772725</v>
      </c>
      <c r="R45" s="209"/>
      <c r="S45" s="210">
        <f t="shared" si="0"/>
        <v>-6354450836</v>
      </c>
      <c r="T45" s="202"/>
      <c r="U45" s="66">
        <f>S45/درآمدها!$J$4</f>
        <v>-0.13965216796717769</v>
      </c>
    </row>
    <row r="46" spans="1:21" s="23" customFormat="1" ht="42.75" customHeight="1">
      <c r="A46" s="23">
        <v>36</v>
      </c>
      <c r="B46" s="208" t="s">
        <v>90</v>
      </c>
      <c r="C46" s="151"/>
      <c r="D46" s="209">
        <v>0</v>
      </c>
      <c r="E46" s="209"/>
      <c r="F46" s="209">
        <f>'درآمد ناشی از تغییر قیمت اوراق '!I41</f>
        <v>-4124500488</v>
      </c>
      <c r="G46" s="209"/>
      <c r="H46" s="209">
        <v>-161541490</v>
      </c>
      <c r="I46" s="209"/>
      <c r="J46" s="210">
        <f t="shared" si="1"/>
        <v>-4286041978</v>
      </c>
      <c r="K46" s="66">
        <f t="shared" si="2"/>
        <v>1.3068109697745403E-2</v>
      </c>
      <c r="L46" s="66"/>
      <c r="M46" s="209">
        <v>2408312550</v>
      </c>
      <c r="N46" s="209">
        <v>2408312550</v>
      </c>
      <c r="O46" s="209">
        <v>-20488390785</v>
      </c>
      <c r="P46" s="209"/>
      <c r="Q46" s="209">
        <v>-2368015382</v>
      </c>
      <c r="R46" s="209"/>
      <c r="S46" s="210">
        <f t="shared" si="0"/>
        <v>-20448093617</v>
      </c>
      <c r="T46" s="202"/>
      <c r="U46" s="66">
        <f>S46/درآمدها!$J$4</f>
        <v>-0.44938904684443415</v>
      </c>
    </row>
    <row r="47" spans="1:21" s="23" customFormat="1" ht="42.75" customHeight="1">
      <c r="A47" s="23">
        <v>37</v>
      </c>
      <c r="B47" s="208" t="s">
        <v>89</v>
      </c>
      <c r="C47" s="151"/>
      <c r="D47" s="209">
        <v>0</v>
      </c>
      <c r="E47" s="209"/>
      <c r="F47" s="209">
        <v>0</v>
      </c>
      <c r="G47" s="209"/>
      <c r="H47" s="209">
        <v>0</v>
      </c>
      <c r="I47" s="209"/>
      <c r="J47" s="210">
        <f t="shared" si="1"/>
        <v>0</v>
      </c>
      <c r="K47" s="66">
        <f t="shared" si="2"/>
        <v>0</v>
      </c>
      <c r="L47" s="66"/>
      <c r="M47" s="209">
        <v>0</v>
      </c>
      <c r="N47" s="209"/>
      <c r="O47" s="209">
        <v>0</v>
      </c>
      <c r="P47" s="209"/>
      <c r="Q47" s="209">
        <v>-179485186</v>
      </c>
      <c r="R47" s="209"/>
      <c r="S47" s="210">
        <f t="shared" si="0"/>
        <v>-179485186</v>
      </c>
      <c r="T47" s="202"/>
      <c r="U47" s="66">
        <f>S47/درآمدها!$J$4</f>
        <v>-3.9445572858771783E-3</v>
      </c>
    </row>
    <row r="48" spans="1:21" s="23" customFormat="1" ht="42.75" customHeight="1">
      <c r="A48" s="23">
        <v>38</v>
      </c>
      <c r="B48" s="208" t="s">
        <v>380</v>
      </c>
      <c r="C48" s="151"/>
      <c r="D48" s="209">
        <v>0</v>
      </c>
      <c r="E48" s="209"/>
      <c r="F48" s="209">
        <f>'درآمد ناشی از تغییر قیمت اوراق '!I42</f>
        <v>-4819943567</v>
      </c>
      <c r="G48" s="209"/>
      <c r="H48" s="209">
        <v>-15072236</v>
      </c>
      <c r="I48" s="209"/>
      <c r="J48" s="210">
        <f t="shared" si="1"/>
        <v>-4835015803</v>
      </c>
      <c r="K48" s="66">
        <f t="shared" si="2"/>
        <v>1.4741926753927975E-2</v>
      </c>
      <c r="L48" s="66"/>
      <c r="M48" s="209">
        <v>0</v>
      </c>
      <c r="N48" s="209"/>
      <c r="O48" s="209">
        <v>-2575405160</v>
      </c>
      <c r="P48" s="209"/>
      <c r="Q48" s="209">
        <v>-15072236</v>
      </c>
      <c r="R48" s="209"/>
      <c r="S48" s="210">
        <f t="shared" si="0"/>
        <v>-2590477396</v>
      </c>
      <c r="T48" s="202"/>
      <c r="U48" s="66">
        <f>S48/درآمدها!$J$4</f>
        <v>-5.6931085589937994E-2</v>
      </c>
    </row>
    <row r="49" spans="1:21" s="23" customFormat="1" ht="42.75" customHeight="1">
      <c r="A49" s="23">
        <v>39</v>
      </c>
      <c r="B49" s="208" t="s">
        <v>418</v>
      </c>
      <c r="C49" s="151"/>
      <c r="D49" s="209">
        <v>0</v>
      </c>
      <c r="E49" s="209"/>
      <c r="F49" s="209">
        <f>'درآمد ناشی از تغییر قیمت اوراق '!I43</f>
        <v>1642854032</v>
      </c>
      <c r="G49" s="209"/>
      <c r="H49" s="209">
        <v>32412089</v>
      </c>
      <c r="I49" s="209"/>
      <c r="J49" s="210">
        <f t="shared" si="1"/>
        <v>1675266121</v>
      </c>
      <c r="K49" s="66">
        <f t="shared" si="2"/>
        <v>-5.1078737806390245E-3</v>
      </c>
      <c r="L49" s="66"/>
      <c r="M49" s="209">
        <v>0</v>
      </c>
      <c r="N49" s="209"/>
      <c r="O49" s="209">
        <v>600444433</v>
      </c>
      <c r="P49" s="209"/>
      <c r="Q49" s="209">
        <v>32412089</v>
      </c>
      <c r="R49" s="209"/>
      <c r="S49" s="210">
        <f t="shared" si="0"/>
        <v>632856522</v>
      </c>
      <c r="T49" s="202"/>
      <c r="U49" s="66">
        <f>S49/درآمدها!$J$4</f>
        <v>1.3908327814697703E-2</v>
      </c>
    </row>
    <row r="50" spans="1:21" s="23" customFormat="1" ht="42.75" customHeight="1">
      <c r="A50" s="23">
        <v>40</v>
      </c>
      <c r="B50" s="208" t="s">
        <v>384</v>
      </c>
      <c r="C50" s="151"/>
      <c r="D50" s="209">
        <v>0</v>
      </c>
      <c r="E50" s="209"/>
      <c r="F50" s="209">
        <f>'درآمد ناشی از تغییر قیمت اوراق '!I44</f>
        <v>3989723379</v>
      </c>
      <c r="G50" s="209"/>
      <c r="H50" s="209">
        <v>42283272</v>
      </c>
      <c r="I50" s="209"/>
      <c r="J50" s="210">
        <f t="shared" si="1"/>
        <v>4032006651</v>
      </c>
      <c r="K50" s="66">
        <f t="shared" si="2"/>
        <v>-1.2293557899751178E-2</v>
      </c>
      <c r="L50" s="66"/>
      <c r="M50" s="209">
        <v>0</v>
      </c>
      <c r="N50" s="209"/>
      <c r="O50" s="209">
        <v>7732694782</v>
      </c>
      <c r="P50" s="209"/>
      <c r="Q50" s="209">
        <v>42283272</v>
      </c>
      <c r="R50" s="209"/>
      <c r="S50" s="210">
        <f t="shared" si="0"/>
        <v>7774978054</v>
      </c>
      <c r="T50" s="202"/>
      <c r="U50" s="66">
        <f>S50/درآمدها!$J$4</f>
        <v>0.17087118449118618</v>
      </c>
    </row>
    <row r="51" spans="1:21" s="23" customFormat="1" ht="42.75" customHeight="1">
      <c r="A51" s="23">
        <v>41</v>
      </c>
      <c r="B51" s="208" t="s">
        <v>393</v>
      </c>
      <c r="C51" s="151"/>
      <c r="D51" s="209">
        <v>0</v>
      </c>
      <c r="E51" s="209"/>
      <c r="F51" s="209">
        <f>'درآمد ناشی از تغییر قیمت اوراق '!I45</f>
        <v>-1625459437</v>
      </c>
      <c r="G51" s="209"/>
      <c r="H51" s="209">
        <v>-8453193</v>
      </c>
      <c r="I51" s="209"/>
      <c r="J51" s="210">
        <f t="shared" si="1"/>
        <v>-1633912630</v>
      </c>
      <c r="K51" s="66">
        <f t="shared" si="2"/>
        <v>4.9817872981578375E-3</v>
      </c>
      <c r="L51" s="66"/>
      <c r="M51" s="209">
        <v>0</v>
      </c>
      <c r="N51" s="209"/>
      <c r="O51" s="209">
        <v>-2274842631</v>
      </c>
      <c r="P51" s="209"/>
      <c r="Q51" s="209">
        <v>-8453193</v>
      </c>
      <c r="R51" s="209"/>
      <c r="S51" s="210">
        <f t="shared" si="0"/>
        <v>-2283295824</v>
      </c>
      <c r="T51" s="202"/>
      <c r="U51" s="66">
        <f>S51/درآمدها!$J$4</f>
        <v>-5.0180136751632173E-2</v>
      </c>
    </row>
    <row r="52" spans="1:21" s="23" customFormat="1" ht="42.75" customHeight="1">
      <c r="A52" s="23">
        <v>42</v>
      </c>
      <c r="B52" s="208" t="s">
        <v>370</v>
      </c>
      <c r="C52" s="151"/>
      <c r="D52" s="209">
        <v>0</v>
      </c>
      <c r="E52" s="209"/>
      <c r="F52" s="209">
        <f>'درآمد ناشی از تغییر قیمت اوراق '!I46</f>
        <v>-2746147407</v>
      </c>
      <c r="G52" s="209"/>
      <c r="H52" s="209">
        <v>8157858</v>
      </c>
      <c r="I52" s="209"/>
      <c r="J52" s="210">
        <f t="shared" si="1"/>
        <v>-2737989549</v>
      </c>
      <c r="K52" s="66">
        <f t="shared" si="2"/>
        <v>8.3481095055230135E-3</v>
      </c>
      <c r="L52" s="66"/>
      <c r="M52" s="209">
        <v>0</v>
      </c>
      <c r="N52" s="209"/>
      <c r="O52" s="209">
        <v>-226165729</v>
      </c>
      <c r="P52" s="209"/>
      <c r="Q52" s="209">
        <v>396225</v>
      </c>
      <c r="R52" s="209"/>
      <c r="S52" s="210">
        <f t="shared" si="0"/>
        <v>-225769504</v>
      </c>
      <c r="T52" s="202"/>
      <c r="U52" s="66">
        <f>S52/درآمدها!$J$4</f>
        <v>-4.961750670231229E-3</v>
      </c>
    </row>
    <row r="53" spans="1:21" s="23" customFormat="1" ht="42.75" customHeight="1">
      <c r="A53" s="23">
        <v>43</v>
      </c>
      <c r="B53" s="208" t="s">
        <v>371</v>
      </c>
      <c r="C53" s="151"/>
      <c r="D53" s="209">
        <v>0</v>
      </c>
      <c r="E53" s="209"/>
      <c r="F53" s="209">
        <f>'درآمد ناشی از تغییر قیمت اوراق '!I47</f>
        <v>-347371523</v>
      </c>
      <c r="G53" s="209"/>
      <c r="H53" s="209">
        <v>38598910</v>
      </c>
      <c r="I53" s="209"/>
      <c r="J53" s="210">
        <f t="shared" si="1"/>
        <v>-308772613</v>
      </c>
      <c r="K53" s="66">
        <f t="shared" si="2"/>
        <v>9.4144537059022903E-4</v>
      </c>
      <c r="L53" s="66"/>
      <c r="M53" s="209">
        <v>0</v>
      </c>
      <c r="N53" s="209"/>
      <c r="O53" s="209">
        <v>4216414984</v>
      </c>
      <c r="P53" s="209"/>
      <c r="Q53" s="209">
        <v>109245275</v>
      </c>
      <c r="R53" s="209"/>
      <c r="S53" s="210">
        <f t="shared" si="0"/>
        <v>4325660259</v>
      </c>
      <c r="T53" s="202"/>
      <c r="U53" s="66">
        <f>S53/درآمدها!$J$4</f>
        <v>9.5065309127338307E-2</v>
      </c>
    </row>
    <row r="54" spans="1:21" s="23" customFormat="1" ht="42.75" customHeight="1">
      <c r="A54" s="23">
        <v>44</v>
      </c>
      <c r="B54" s="208" t="s">
        <v>352</v>
      </c>
      <c r="C54" s="151"/>
      <c r="D54" s="209">
        <v>0</v>
      </c>
      <c r="E54" s="209"/>
      <c r="F54" s="209">
        <f>'درآمد ناشی از تغییر قیمت اوراق '!I48</f>
        <v>2096960653</v>
      </c>
      <c r="G54" s="209"/>
      <c r="H54" s="209">
        <v>18854455</v>
      </c>
      <c r="I54" s="209"/>
      <c r="J54" s="210">
        <f t="shared" si="1"/>
        <v>2115815108</v>
      </c>
      <c r="K54" s="66">
        <f t="shared" si="2"/>
        <v>-6.451104322686369E-3</v>
      </c>
      <c r="L54" s="66"/>
      <c r="M54" s="209">
        <v>0</v>
      </c>
      <c r="N54" s="209"/>
      <c r="O54" s="209">
        <v>4419974747</v>
      </c>
      <c r="P54" s="209"/>
      <c r="Q54" s="209">
        <v>-23534937</v>
      </c>
      <c r="R54" s="209"/>
      <c r="S54" s="210">
        <f t="shared" si="0"/>
        <v>4396439810</v>
      </c>
      <c r="T54" s="202"/>
      <c r="U54" s="66">
        <f>S54/درآمدها!$J$4</f>
        <v>9.662083579675472E-2</v>
      </c>
    </row>
    <row r="55" spans="1:21" s="23" customFormat="1" ht="42.75" customHeight="1">
      <c r="A55" s="23">
        <v>45</v>
      </c>
      <c r="B55" s="208" t="s">
        <v>347</v>
      </c>
      <c r="C55" s="151"/>
      <c r="D55" s="209">
        <v>0</v>
      </c>
      <c r="E55" s="209"/>
      <c r="F55" s="209">
        <f>'درآمد ناشی از تغییر قیمت اوراق '!I49</f>
        <v>-2441108388</v>
      </c>
      <c r="G55" s="209"/>
      <c r="H55" s="209">
        <v>24029531</v>
      </c>
      <c r="I55" s="209"/>
      <c r="J55" s="210">
        <f t="shared" si="1"/>
        <v>-2417078857</v>
      </c>
      <c r="K55" s="66">
        <f t="shared" si="2"/>
        <v>7.3696552235161224E-3</v>
      </c>
      <c r="L55" s="66"/>
      <c r="M55" s="209">
        <v>0</v>
      </c>
      <c r="N55" s="209"/>
      <c r="O55" s="209">
        <v>484397916</v>
      </c>
      <c r="P55" s="209"/>
      <c r="Q55" s="209">
        <v>12747397</v>
      </c>
      <c r="R55" s="209"/>
      <c r="S55" s="210">
        <f t="shared" si="0"/>
        <v>497145313</v>
      </c>
      <c r="T55" s="202"/>
      <c r="U55" s="66">
        <f>S55/درآمدها!$J$4</f>
        <v>1.0925793990228477E-2</v>
      </c>
    </row>
    <row r="56" spans="1:21" s="23" customFormat="1" ht="42.75" customHeight="1">
      <c r="A56" s="23">
        <v>46</v>
      </c>
      <c r="B56" s="208" t="s">
        <v>350</v>
      </c>
      <c r="C56" s="151"/>
      <c r="D56" s="209">
        <v>0</v>
      </c>
      <c r="E56" s="209"/>
      <c r="F56" s="209">
        <f>'درآمد ناشی از تغییر قیمت اوراق '!I50</f>
        <v>-3144242942</v>
      </c>
      <c r="G56" s="209"/>
      <c r="H56" s="209">
        <v>-18112842</v>
      </c>
      <c r="I56" s="209"/>
      <c r="J56" s="210">
        <f t="shared" si="1"/>
        <v>-3162355784</v>
      </c>
      <c r="K56" s="66">
        <f t="shared" si="2"/>
        <v>9.6419989586512787E-3</v>
      </c>
      <c r="L56" s="66"/>
      <c r="M56" s="209">
        <v>0</v>
      </c>
      <c r="N56" s="209"/>
      <c r="O56" s="209">
        <v>-6753961377</v>
      </c>
      <c r="P56" s="209"/>
      <c r="Q56" s="209">
        <v>-25910081</v>
      </c>
      <c r="R56" s="209"/>
      <c r="S56" s="210">
        <f t="shared" si="0"/>
        <v>-6779871458</v>
      </c>
      <c r="T56" s="202"/>
      <c r="U56" s="66">
        <f>S56/درآمدها!$J$4</f>
        <v>-0.14900166388642586</v>
      </c>
    </row>
    <row r="57" spans="1:21" s="23" customFormat="1" ht="42.75" customHeight="1">
      <c r="A57" s="23">
        <v>47</v>
      </c>
      <c r="B57" s="208" t="s">
        <v>340</v>
      </c>
      <c r="C57" s="151"/>
      <c r="D57" s="209">
        <v>0</v>
      </c>
      <c r="E57" s="209"/>
      <c r="F57" s="209">
        <f>'درآمد ناشی از تغییر قیمت اوراق '!I51</f>
        <v>-476948272</v>
      </c>
      <c r="G57" s="209"/>
      <c r="H57" s="209">
        <v>-17824025</v>
      </c>
      <c r="I57" s="209"/>
      <c r="J57" s="210">
        <f t="shared" si="1"/>
        <v>-494772297</v>
      </c>
      <c r="K57" s="66">
        <f t="shared" si="2"/>
        <v>1.5085570056919001E-3</v>
      </c>
      <c r="L57" s="66"/>
      <c r="M57" s="209">
        <v>0</v>
      </c>
      <c r="N57" s="209"/>
      <c r="O57" s="209">
        <v>-2660166997</v>
      </c>
      <c r="P57" s="209"/>
      <c r="Q57" s="209">
        <v>-103225582</v>
      </c>
      <c r="R57" s="209"/>
      <c r="S57" s="210">
        <f t="shared" si="0"/>
        <v>-2763392579</v>
      </c>
      <c r="T57" s="202"/>
      <c r="U57" s="66">
        <f>S57/درآمدها!$J$4</f>
        <v>-6.0731253504305235E-2</v>
      </c>
    </row>
    <row r="58" spans="1:21" s="23" customFormat="1" ht="42.75" customHeight="1">
      <c r="A58" s="23">
        <v>48</v>
      </c>
      <c r="B58" s="208" t="s">
        <v>300</v>
      </c>
      <c r="C58" s="151"/>
      <c r="D58" s="209">
        <v>0</v>
      </c>
      <c r="E58" s="209"/>
      <c r="F58" s="209">
        <v>0</v>
      </c>
      <c r="G58" s="209"/>
      <c r="H58" s="209">
        <v>0</v>
      </c>
      <c r="I58" s="209"/>
      <c r="J58" s="210">
        <f t="shared" si="1"/>
        <v>0</v>
      </c>
      <c r="K58" s="66">
        <f t="shared" si="2"/>
        <v>0</v>
      </c>
      <c r="L58" s="66"/>
      <c r="M58" s="209">
        <v>1000000000</v>
      </c>
      <c r="N58" s="209">
        <v>1000000000</v>
      </c>
      <c r="O58" s="209">
        <v>0</v>
      </c>
      <c r="P58" s="209"/>
      <c r="Q58" s="209">
        <v>6172014010</v>
      </c>
      <c r="R58" s="209"/>
      <c r="S58" s="210">
        <f t="shared" si="0"/>
        <v>7172014010</v>
      </c>
      <c r="T58" s="202"/>
      <c r="U58" s="66">
        <f>S58/درآمدها!$J$4</f>
        <v>0.15761980555631316</v>
      </c>
    </row>
    <row r="59" spans="1:21" s="23" customFormat="1" ht="42.75" customHeight="1">
      <c r="A59" s="23">
        <v>49</v>
      </c>
      <c r="B59" s="208" t="s">
        <v>298</v>
      </c>
      <c r="C59" s="151"/>
      <c r="D59" s="209">
        <v>0</v>
      </c>
      <c r="E59" s="209"/>
      <c r="F59" s="209">
        <f>'درآمد ناشی از تغییر قیمت اوراق '!I52</f>
        <v>3786535545</v>
      </c>
      <c r="G59" s="209"/>
      <c r="H59" s="209">
        <v>89341930</v>
      </c>
      <c r="I59" s="209"/>
      <c r="J59" s="210">
        <f t="shared" si="1"/>
        <v>3875877475</v>
      </c>
      <c r="K59" s="66">
        <f t="shared" si="2"/>
        <v>-1.1817521218482211E-2</v>
      </c>
      <c r="L59" s="66"/>
      <c r="M59" s="209">
        <v>0</v>
      </c>
      <c r="N59" s="209"/>
      <c r="O59" s="209">
        <v>11698388330</v>
      </c>
      <c r="P59" s="209"/>
      <c r="Q59" s="209">
        <v>5651007968</v>
      </c>
      <c r="R59" s="209"/>
      <c r="S59" s="210">
        <f t="shared" si="0"/>
        <v>17349396298</v>
      </c>
      <c r="T59" s="202"/>
      <c r="U59" s="66">
        <f>S59/درآمدها!$J$4</f>
        <v>0.38128877985978438</v>
      </c>
    </row>
    <row r="60" spans="1:21" s="23" customFormat="1" ht="42.75" customHeight="1">
      <c r="A60" s="23">
        <v>50</v>
      </c>
      <c r="B60" s="208" t="s">
        <v>293</v>
      </c>
      <c r="C60" s="151"/>
      <c r="D60" s="209">
        <v>0</v>
      </c>
      <c r="E60" s="209"/>
      <c r="F60" s="209">
        <f>'درآمد ناشی از تغییر قیمت اوراق '!I53</f>
        <v>1083098717</v>
      </c>
      <c r="G60" s="209"/>
      <c r="H60" s="209">
        <v>-6702795</v>
      </c>
      <c r="I60" s="209"/>
      <c r="J60" s="210">
        <f t="shared" si="1"/>
        <v>1076395922</v>
      </c>
      <c r="K60" s="66">
        <f t="shared" si="2"/>
        <v>-3.2819230560746046E-3</v>
      </c>
      <c r="L60" s="66"/>
      <c r="M60" s="209">
        <v>661213280</v>
      </c>
      <c r="N60" s="209">
        <v>661213280</v>
      </c>
      <c r="O60" s="209">
        <v>419283888</v>
      </c>
      <c r="P60" s="209"/>
      <c r="Q60" s="209">
        <v>-294207547</v>
      </c>
      <c r="R60" s="209"/>
      <c r="S60" s="210">
        <f t="shared" si="0"/>
        <v>786289621</v>
      </c>
      <c r="T60" s="202"/>
      <c r="U60" s="66">
        <f>S60/درآمدها!$J$4</f>
        <v>1.7280336736677285E-2</v>
      </c>
    </row>
    <row r="61" spans="1:21" s="23" customFormat="1" ht="42.75" customHeight="1">
      <c r="A61" s="23">
        <v>51</v>
      </c>
      <c r="B61" s="208" t="s">
        <v>281</v>
      </c>
      <c r="C61" s="151"/>
      <c r="D61" s="209">
        <v>0</v>
      </c>
      <c r="E61" s="209"/>
      <c r="F61" s="209">
        <f>'درآمد ناشی از تغییر قیمت اوراق '!I54</f>
        <v>-471705447</v>
      </c>
      <c r="G61" s="209"/>
      <c r="H61" s="209">
        <v>105246058</v>
      </c>
      <c r="I61" s="209"/>
      <c r="J61" s="210">
        <f t="shared" si="1"/>
        <v>-366459389</v>
      </c>
      <c r="K61" s="66">
        <f t="shared" si="2"/>
        <v>1.1173319159733053E-3</v>
      </c>
      <c r="L61" s="66"/>
      <c r="M61" s="209">
        <v>0</v>
      </c>
      <c r="N61" s="209"/>
      <c r="O61" s="209">
        <v>13364116188</v>
      </c>
      <c r="P61" s="209"/>
      <c r="Q61" s="209">
        <v>7769567970</v>
      </c>
      <c r="R61" s="209"/>
      <c r="S61" s="210">
        <f t="shared" si="0"/>
        <v>21133684158</v>
      </c>
      <c r="T61" s="202"/>
      <c r="U61" s="66">
        <f>S61/درآمدها!$J$4</f>
        <v>0.46445631353033229</v>
      </c>
    </row>
    <row r="62" spans="1:21" s="23" customFormat="1" ht="42.75" customHeight="1">
      <c r="A62" s="23">
        <v>52</v>
      </c>
      <c r="B62" s="208" t="s">
        <v>260</v>
      </c>
      <c r="C62" s="151"/>
      <c r="D62" s="209">
        <v>0</v>
      </c>
      <c r="E62" s="209"/>
      <c r="F62" s="209">
        <f>'درآمد ناشی از تغییر قیمت اوراق '!I55</f>
        <v>-1637968536</v>
      </c>
      <c r="G62" s="209"/>
      <c r="H62" s="209">
        <v>-75304093</v>
      </c>
      <c r="I62" s="209"/>
      <c r="J62" s="210">
        <f t="shared" si="1"/>
        <v>-1713272629</v>
      </c>
      <c r="K62" s="66">
        <f t="shared" si="2"/>
        <v>5.223755337171049E-3</v>
      </c>
      <c r="L62" s="66"/>
      <c r="M62" s="209">
        <v>0</v>
      </c>
      <c r="N62" s="209"/>
      <c r="O62" s="209">
        <v>-10434525339</v>
      </c>
      <c r="P62" s="209"/>
      <c r="Q62" s="209">
        <v>-572037730</v>
      </c>
      <c r="R62" s="209"/>
      <c r="S62" s="210">
        <f t="shared" si="0"/>
        <v>-11006563069</v>
      </c>
      <c r="T62" s="202"/>
      <c r="U62" s="66">
        <f>S62/درآمدها!$J$4</f>
        <v>-0.24189193277650572</v>
      </c>
    </row>
    <row r="63" spans="1:21" s="23" customFormat="1" ht="42.75" customHeight="1">
      <c r="A63" s="23">
        <v>53</v>
      </c>
      <c r="B63" s="208" t="s">
        <v>221</v>
      </c>
      <c r="C63" s="151"/>
      <c r="D63" s="209">
        <v>0</v>
      </c>
      <c r="E63" s="209"/>
      <c r="F63" s="209">
        <f>'درآمد ناشی از تغییر قیمت اوراق '!I56</f>
        <v>-3771096539</v>
      </c>
      <c r="G63" s="209"/>
      <c r="H63" s="209">
        <v>-57534107</v>
      </c>
      <c r="I63" s="209"/>
      <c r="J63" s="210">
        <f t="shared" si="1"/>
        <v>-3828630646</v>
      </c>
      <c r="K63" s="66">
        <f t="shared" si="2"/>
        <v>1.167346599284237E-2</v>
      </c>
      <c r="L63" s="66"/>
      <c r="M63" s="209">
        <v>702452400</v>
      </c>
      <c r="N63" s="209">
        <v>702452400</v>
      </c>
      <c r="O63" s="209">
        <v>-10767078827</v>
      </c>
      <c r="P63" s="209"/>
      <c r="Q63" s="209">
        <v>-333975896</v>
      </c>
      <c r="R63" s="209"/>
      <c r="S63" s="210">
        <f t="shared" si="0"/>
        <v>-10398602323</v>
      </c>
      <c r="T63" s="202"/>
      <c r="U63" s="66">
        <f>S63/درآمدها!$J$4</f>
        <v>-0.22853074100571732</v>
      </c>
    </row>
    <row r="64" spans="1:21" s="23" customFormat="1" ht="42.75" customHeight="1">
      <c r="A64" s="23">
        <v>54</v>
      </c>
      <c r="B64" s="208" t="s">
        <v>269</v>
      </c>
      <c r="C64" s="151"/>
      <c r="D64" s="209">
        <v>0</v>
      </c>
      <c r="E64" s="209"/>
      <c r="F64" s="209">
        <f>'درآمد ناشی از تغییر قیمت اوراق '!I57</f>
        <v>-59669160</v>
      </c>
      <c r="G64" s="209"/>
      <c r="H64" s="209">
        <v>6742300</v>
      </c>
      <c r="I64" s="209"/>
      <c r="J64" s="210">
        <f t="shared" si="1"/>
        <v>-52926860</v>
      </c>
      <c r="K64" s="66">
        <f t="shared" si="2"/>
        <v>1.613735973626559E-4</v>
      </c>
      <c r="L64" s="66"/>
      <c r="M64" s="209">
        <v>36616579</v>
      </c>
      <c r="N64" s="209">
        <v>36616579</v>
      </c>
      <c r="O64" s="209">
        <v>800629959</v>
      </c>
      <c r="P64" s="209"/>
      <c r="Q64" s="209">
        <v>5998491</v>
      </c>
      <c r="R64" s="209"/>
      <c r="S64" s="210">
        <f t="shared" si="0"/>
        <v>843245029</v>
      </c>
      <c r="T64" s="202"/>
      <c r="U64" s="66">
        <f>S64/درآمدها!$J$4</f>
        <v>1.8532049340950416E-2</v>
      </c>
    </row>
    <row r="65" spans="1:21" s="23" customFormat="1" ht="42.75" customHeight="1">
      <c r="A65" s="23">
        <v>55</v>
      </c>
      <c r="B65" s="208" t="s">
        <v>222</v>
      </c>
      <c r="C65" s="151"/>
      <c r="D65" s="209">
        <v>0</v>
      </c>
      <c r="E65" s="209"/>
      <c r="F65" s="209">
        <f>'درآمد ناشی از تغییر قیمت اوراق '!I58</f>
        <v>2699916037</v>
      </c>
      <c r="G65" s="209"/>
      <c r="H65" s="209">
        <v>53525926</v>
      </c>
      <c r="I65" s="209"/>
      <c r="J65" s="210">
        <f t="shared" si="1"/>
        <v>2753441963</v>
      </c>
      <c r="K65" s="66">
        <f t="shared" si="2"/>
        <v>-8.3952237993828241E-3</v>
      </c>
      <c r="L65" s="66"/>
      <c r="M65" s="209">
        <v>0</v>
      </c>
      <c r="N65" s="209"/>
      <c r="O65" s="209">
        <v>-954864832</v>
      </c>
      <c r="P65" s="209"/>
      <c r="Q65" s="209">
        <v>-1763530878</v>
      </c>
      <c r="R65" s="209"/>
      <c r="S65" s="210">
        <f t="shared" si="0"/>
        <v>-2718395710</v>
      </c>
      <c r="T65" s="202"/>
      <c r="U65" s="66">
        <f>S65/درآمدها!$J$4</f>
        <v>-5.9742354468060477E-2</v>
      </c>
    </row>
    <row r="66" spans="1:21" s="23" customFormat="1" ht="42.75" customHeight="1">
      <c r="A66" s="23">
        <v>56</v>
      </c>
      <c r="B66" s="208" t="s">
        <v>112</v>
      </c>
      <c r="C66" s="151"/>
      <c r="D66" s="209">
        <v>0</v>
      </c>
      <c r="E66" s="209"/>
      <c r="F66" s="209">
        <f>'درآمد ناشی از تغییر قیمت اوراق '!I59</f>
        <v>-2760265803</v>
      </c>
      <c r="G66" s="209"/>
      <c r="H66" s="209">
        <v>61262529</v>
      </c>
      <c r="I66" s="209"/>
      <c r="J66" s="210">
        <f t="shared" si="1"/>
        <v>-2699003274</v>
      </c>
      <c r="K66" s="66">
        <f t="shared" si="2"/>
        <v>8.2292406467900422E-3</v>
      </c>
      <c r="L66" s="66"/>
      <c r="M66" s="209">
        <v>0</v>
      </c>
      <c r="N66" s="209"/>
      <c r="O66" s="209">
        <v>6437407776</v>
      </c>
      <c r="P66" s="209"/>
      <c r="Q66" s="209">
        <v>167037977</v>
      </c>
      <c r="R66" s="209"/>
      <c r="S66" s="210">
        <f t="shared" si="0"/>
        <v>6604445753</v>
      </c>
      <c r="T66" s="202"/>
      <c r="U66" s="66">
        <f>S66/درآمدها!$J$4</f>
        <v>0.14514632207126407</v>
      </c>
    </row>
    <row r="67" spans="1:21" s="23" customFormat="1" ht="42.75" customHeight="1">
      <c r="A67" s="23">
        <v>57</v>
      </c>
      <c r="B67" s="208" t="s">
        <v>111</v>
      </c>
      <c r="C67" s="151"/>
      <c r="D67" s="209">
        <v>0</v>
      </c>
      <c r="E67" s="209"/>
      <c r="F67" s="209">
        <v>0</v>
      </c>
      <c r="G67" s="209"/>
      <c r="H67" s="209">
        <v>0</v>
      </c>
      <c r="I67" s="209"/>
      <c r="J67" s="210">
        <f t="shared" si="1"/>
        <v>0</v>
      </c>
      <c r="K67" s="66">
        <f t="shared" si="2"/>
        <v>0</v>
      </c>
      <c r="L67" s="66"/>
      <c r="M67" s="209">
        <v>0</v>
      </c>
      <c r="N67" s="209"/>
      <c r="O67" s="209">
        <v>0</v>
      </c>
      <c r="P67" s="209"/>
      <c r="Q67" s="209">
        <v>-2028300375</v>
      </c>
      <c r="R67" s="209"/>
      <c r="S67" s="210">
        <f t="shared" si="0"/>
        <v>-2028300375</v>
      </c>
      <c r="T67" s="202"/>
      <c r="U67" s="66">
        <f>S67/درآمدها!$J$4</f>
        <v>-4.4576085639478145E-2</v>
      </c>
    </row>
    <row r="68" spans="1:21" s="23" customFormat="1" ht="42.75" customHeight="1">
      <c r="A68" s="23">
        <v>58</v>
      </c>
      <c r="B68" s="208" t="s">
        <v>110</v>
      </c>
      <c r="C68" s="151"/>
      <c r="D68" s="209">
        <v>0</v>
      </c>
      <c r="E68" s="209"/>
      <c r="F68" s="209">
        <f>'درآمد ناشی از تغییر قیمت اوراق '!I60</f>
        <v>-2059290513</v>
      </c>
      <c r="G68" s="209"/>
      <c r="H68" s="209">
        <v>-34682531</v>
      </c>
      <c r="I68" s="209"/>
      <c r="J68" s="210">
        <f t="shared" si="1"/>
        <v>-2093973044</v>
      </c>
      <c r="K68" s="66">
        <f t="shared" si="2"/>
        <v>6.3845080341193659E-3</v>
      </c>
      <c r="L68" s="66"/>
      <c r="M68" s="209">
        <v>0</v>
      </c>
      <c r="N68" s="209"/>
      <c r="O68" s="209">
        <v>-5653975471</v>
      </c>
      <c r="P68" s="209"/>
      <c r="Q68" s="209">
        <v>-156354374</v>
      </c>
      <c r="R68" s="209"/>
      <c r="S68" s="210">
        <f t="shared" si="0"/>
        <v>-5810329845</v>
      </c>
      <c r="T68" s="202"/>
      <c r="U68" s="66">
        <f>S68/درآمدها!$J$4</f>
        <v>-0.12769398653014388</v>
      </c>
    </row>
    <row r="69" spans="1:21" s="23" customFormat="1" ht="42.75" customHeight="1">
      <c r="A69" s="23">
        <v>59</v>
      </c>
      <c r="B69" s="208" t="s">
        <v>109</v>
      </c>
      <c r="C69" s="151"/>
      <c r="D69" s="209">
        <v>0</v>
      </c>
      <c r="E69" s="209"/>
      <c r="F69" s="209">
        <f>'درآمد ناشی از تغییر قیمت اوراق '!I61</f>
        <v>-3301603726</v>
      </c>
      <c r="G69" s="209"/>
      <c r="H69" s="209">
        <v>-20345850</v>
      </c>
      <c r="I69" s="209"/>
      <c r="J69" s="210">
        <f t="shared" si="1"/>
        <v>-3321949576</v>
      </c>
      <c r="K69" s="66">
        <f t="shared" si="2"/>
        <v>1.0128599228000102E-2</v>
      </c>
      <c r="L69" s="66"/>
      <c r="M69" s="209">
        <v>0</v>
      </c>
      <c r="N69" s="209"/>
      <c r="O69" s="209">
        <v>-5336160396</v>
      </c>
      <c r="P69" s="209"/>
      <c r="Q69" s="209">
        <v>-368039544</v>
      </c>
      <c r="R69" s="209"/>
      <c r="S69" s="210">
        <f t="shared" si="0"/>
        <v>-5704199940</v>
      </c>
      <c r="T69" s="202"/>
      <c r="U69" s="66">
        <f>S69/درآمدها!$J$4</f>
        <v>-0.12536156289481831</v>
      </c>
    </row>
    <row r="70" spans="1:21" s="23" customFormat="1" ht="42.75" customHeight="1">
      <c r="A70" s="23">
        <v>60</v>
      </c>
      <c r="B70" s="208" t="s">
        <v>108</v>
      </c>
      <c r="C70" s="151"/>
      <c r="D70" s="209">
        <v>0</v>
      </c>
      <c r="E70" s="209"/>
      <c r="F70" s="209">
        <f>'درآمد ناشی از تغییر قیمت اوراق '!I62</f>
        <v>-225195833</v>
      </c>
      <c r="G70" s="209"/>
      <c r="H70" s="209">
        <v>20802311</v>
      </c>
      <c r="I70" s="209"/>
      <c r="J70" s="210">
        <f t="shared" si="1"/>
        <v>-204393522</v>
      </c>
      <c r="K70" s="66">
        <f t="shared" si="2"/>
        <v>6.2319430857532727E-4</v>
      </c>
      <c r="L70" s="66"/>
      <c r="M70" s="209">
        <v>0</v>
      </c>
      <c r="N70" s="209"/>
      <c r="O70" s="209">
        <v>2457043006</v>
      </c>
      <c r="P70" s="209"/>
      <c r="Q70" s="209">
        <v>15059041</v>
      </c>
      <c r="R70" s="209"/>
      <c r="S70" s="210">
        <f t="shared" si="0"/>
        <v>2472102047</v>
      </c>
      <c r="T70" s="202"/>
      <c r="U70" s="66">
        <f>S70/درآمدها!$J$4</f>
        <v>5.4329543057251184E-2</v>
      </c>
    </row>
    <row r="71" spans="1:21" s="23" customFormat="1" ht="42.75" customHeight="1">
      <c r="A71" s="23">
        <v>61</v>
      </c>
      <c r="B71" s="208" t="s">
        <v>107</v>
      </c>
      <c r="C71" s="151"/>
      <c r="D71" s="209">
        <v>0</v>
      </c>
      <c r="E71" s="209"/>
      <c r="F71" s="209">
        <f>'درآمد ناشی از تغییر قیمت اوراق '!I63</f>
        <v>-6018795264</v>
      </c>
      <c r="G71" s="209"/>
      <c r="H71" s="209">
        <v>40134036</v>
      </c>
      <c r="I71" s="209"/>
      <c r="J71" s="210">
        <f t="shared" si="1"/>
        <v>-5978661228</v>
      </c>
      <c r="K71" s="66">
        <f t="shared" si="2"/>
        <v>1.8228893037958303E-2</v>
      </c>
      <c r="L71" s="66"/>
      <c r="M71" s="209">
        <v>0</v>
      </c>
      <c r="N71" s="209"/>
      <c r="O71" s="209">
        <v>1699726768</v>
      </c>
      <c r="P71" s="209"/>
      <c r="Q71" s="209">
        <v>966226229</v>
      </c>
      <c r="R71" s="209"/>
      <c r="S71" s="210">
        <f t="shared" si="0"/>
        <v>2665952997</v>
      </c>
      <c r="T71" s="202"/>
      <c r="U71" s="66">
        <f>S71/درآمدها!$J$4</f>
        <v>5.8589817647248334E-2</v>
      </c>
    </row>
    <row r="72" spans="1:21" s="23" customFormat="1" ht="42.75" customHeight="1">
      <c r="A72" s="23">
        <v>62</v>
      </c>
      <c r="B72" s="208" t="s">
        <v>106</v>
      </c>
      <c r="C72" s="151"/>
      <c r="D72" s="209">
        <f>'درآمد سود سهام'!N82</f>
        <v>0</v>
      </c>
      <c r="E72" s="209"/>
      <c r="F72" s="209">
        <f>'درآمد ناشی از تغییر قیمت اوراق '!I64</f>
        <v>2969922500</v>
      </c>
      <c r="G72" s="209"/>
      <c r="H72" s="209">
        <v>44083820</v>
      </c>
      <c r="I72" s="209"/>
      <c r="J72" s="210">
        <f t="shared" si="1"/>
        <v>3014006320</v>
      </c>
      <c r="K72" s="66">
        <f t="shared" si="2"/>
        <v>-9.1896825606540833E-3</v>
      </c>
      <c r="L72" s="66"/>
      <c r="M72" s="209">
        <v>1260882212</v>
      </c>
      <c r="N72" s="209">
        <v>1260882212</v>
      </c>
      <c r="O72" s="209">
        <v>5405508601</v>
      </c>
      <c r="P72" s="209"/>
      <c r="Q72" s="209">
        <v>1610642294</v>
      </c>
      <c r="R72" s="209"/>
      <c r="S72" s="210">
        <f t="shared" si="0"/>
        <v>8277033107</v>
      </c>
      <c r="T72" s="202"/>
      <c r="U72" s="66">
        <f>S72/درآمدها!$J$4</f>
        <v>0.18190488014795533</v>
      </c>
    </row>
    <row r="73" spans="1:21" s="23" customFormat="1" ht="42.75" customHeight="1">
      <c r="A73" s="23">
        <v>63</v>
      </c>
      <c r="B73" s="208" t="s">
        <v>105</v>
      </c>
      <c r="C73" s="151"/>
      <c r="D73" s="209">
        <f>'درآمد سود سهام'!L20</f>
        <v>0</v>
      </c>
      <c r="E73" s="209"/>
      <c r="F73" s="209">
        <f>'درآمد ناشی از تغییر قیمت اوراق '!I65</f>
        <v>2517725797</v>
      </c>
      <c r="G73" s="209"/>
      <c r="H73" s="209">
        <v>58712967</v>
      </c>
      <c r="I73" s="209"/>
      <c r="J73" s="210">
        <f t="shared" si="1"/>
        <v>2576438764</v>
      </c>
      <c r="K73" s="66">
        <f t="shared" si="2"/>
        <v>-7.8555423792621513E-3</v>
      </c>
      <c r="L73" s="66"/>
      <c r="M73" s="209">
        <v>5667044149</v>
      </c>
      <c r="N73" s="209">
        <v>5667044149</v>
      </c>
      <c r="O73" s="209">
        <v>7605370937</v>
      </c>
      <c r="P73" s="209"/>
      <c r="Q73" s="209">
        <v>-92067380</v>
      </c>
      <c r="R73" s="209"/>
      <c r="S73" s="210">
        <f t="shared" si="0"/>
        <v>13180347706</v>
      </c>
      <c r="T73" s="202"/>
      <c r="U73" s="66">
        <f>S73/درآمدها!$J$4</f>
        <v>0.28966533524441873</v>
      </c>
    </row>
    <row r="74" spans="1:21" s="23" customFormat="1" ht="42.75" customHeight="1">
      <c r="A74" s="23">
        <v>64</v>
      </c>
      <c r="B74" s="208" t="s">
        <v>104</v>
      </c>
      <c r="C74" s="151"/>
      <c r="D74" s="209">
        <v>0</v>
      </c>
      <c r="E74" s="209"/>
      <c r="F74" s="209">
        <f>'درآمد ناشی از تغییر قیمت اوراق '!I66</f>
        <v>-201000698</v>
      </c>
      <c r="G74" s="209"/>
      <c r="H74" s="209">
        <v>-439394739</v>
      </c>
      <c r="I74" s="209"/>
      <c r="J74" s="210">
        <f t="shared" si="1"/>
        <v>-640395437</v>
      </c>
      <c r="K74" s="66">
        <f t="shared" si="2"/>
        <v>1.9525608623545789E-3</v>
      </c>
      <c r="L74" s="66"/>
      <c r="M74" s="209">
        <v>17784211200</v>
      </c>
      <c r="N74" s="209">
        <v>17784211200</v>
      </c>
      <c r="O74" s="209">
        <v>-13987608933</v>
      </c>
      <c r="P74" s="209"/>
      <c r="Q74" s="209">
        <v>-3255414422</v>
      </c>
      <c r="R74" s="209"/>
      <c r="S74" s="210">
        <f t="shared" si="0"/>
        <v>541187845</v>
      </c>
      <c r="T74" s="202"/>
      <c r="U74" s="66">
        <f>S74/درآمدها!$J$4</f>
        <v>1.1893719501858606E-2</v>
      </c>
    </row>
    <row r="75" spans="1:21" s="23" customFormat="1" ht="42.6" customHeight="1">
      <c r="A75" s="23">
        <v>65</v>
      </c>
      <c r="B75" s="208" t="s">
        <v>103</v>
      </c>
      <c r="C75" s="151"/>
      <c r="D75" s="209">
        <v>0</v>
      </c>
      <c r="E75" s="209"/>
      <c r="F75" s="209">
        <f>'درآمد ناشی از تغییر قیمت اوراق '!I67</f>
        <v>-5989959198</v>
      </c>
      <c r="G75" s="209"/>
      <c r="H75" s="209">
        <v>-148818724</v>
      </c>
      <c r="I75" s="209"/>
      <c r="J75" s="210">
        <f t="shared" si="1"/>
        <v>-6138777922</v>
      </c>
      <c r="K75" s="66">
        <f t="shared" si="2"/>
        <v>1.8717087631565321E-2</v>
      </c>
      <c r="L75" s="66"/>
      <c r="M75" s="209">
        <v>0</v>
      </c>
      <c r="N75" s="209"/>
      <c r="O75" s="209">
        <v>-23517006728</v>
      </c>
      <c r="P75" s="209"/>
      <c r="Q75" s="209">
        <v>-2689436663</v>
      </c>
      <c r="R75" s="209"/>
      <c r="S75" s="210">
        <f t="shared" ref="S75:S138" si="3">M75+O75+Q75</f>
        <v>-26206443391</v>
      </c>
      <c r="T75" s="202"/>
      <c r="U75" s="66">
        <f>S75/درآمدها!$J$4</f>
        <v>-0.57594066406626387</v>
      </c>
    </row>
    <row r="76" spans="1:21" s="23" customFormat="1" ht="42.75" customHeight="1">
      <c r="A76" s="23">
        <v>66</v>
      </c>
      <c r="B76" s="208" t="s">
        <v>102</v>
      </c>
      <c r="C76" s="151"/>
      <c r="D76" s="209">
        <v>0</v>
      </c>
      <c r="E76" s="209"/>
      <c r="F76" s="209">
        <f>'درآمد ناشی از تغییر قیمت اوراق '!I68</f>
        <v>2830441332</v>
      </c>
      <c r="G76" s="209"/>
      <c r="H76" s="209">
        <v>31251577</v>
      </c>
      <c r="I76" s="209"/>
      <c r="J76" s="210">
        <f t="shared" ref="J76:J139" si="4">D76+F76+H76</f>
        <v>2861692909</v>
      </c>
      <c r="K76" s="66">
        <f t="shared" ref="K76:K139" si="5">J76/-327977196177</f>
        <v>-8.7252801181202412E-3</v>
      </c>
      <c r="L76" s="66"/>
      <c r="M76" s="209">
        <v>0</v>
      </c>
      <c r="N76" s="209"/>
      <c r="O76" s="209">
        <v>7527634681</v>
      </c>
      <c r="P76" s="209"/>
      <c r="Q76" s="209">
        <v>-6098849712</v>
      </c>
      <c r="R76" s="209"/>
      <c r="S76" s="210">
        <f t="shared" si="3"/>
        <v>1428784969</v>
      </c>
      <c r="T76" s="202"/>
      <c r="U76" s="66">
        <f>S76/درآمدها!$J$4</f>
        <v>3.1400497640071245E-2</v>
      </c>
    </row>
    <row r="77" spans="1:21" s="23" customFormat="1" ht="42.75" customHeight="1">
      <c r="A77" s="23">
        <v>67</v>
      </c>
      <c r="B77" s="208" t="s">
        <v>101</v>
      </c>
      <c r="C77" s="151"/>
      <c r="D77" s="209">
        <v>0</v>
      </c>
      <c r="E77" s="209"/>
      <c r="F77" s="209">
        <f>'درآمد ناشی از تغییر قیمت اوراق '!I69</f>
        <v>3917330692</v>
      </c>
      <c r="G77" s="209"/>
      <c r="H77" s="209">
        <v>6626085962</v>
      </c>
      <c r="I77" s="209"/>
      <c r="J77" s="210">
        <f t="shared" si="4"/>
        <v>10543416654</v>
      </c>
      <c r="K77" s="66">
        <f t="shared" si="5"/>
        <v>-3.2146797938689665E-2</v>
      </c>
      <c r="L77" s="66"/>
      <c r="M77" s="209">
        <v>1436885450</v>
      </c>
      <c r="N77" s="209">
        <v>1436885450</v>
      </c>
      <c r="O77" s="209">
        <v>35703565543</v>
      </c>
      <c r="P77" s="209"/>
      <c r="Q77" s="209">
        <v>18167567955</v>
      </c>
      <c r="R77" s="209"/>
      <c r="S77" s="210">
        <f t="shared" si="3"/>
        <v>55308018948</v>
      </c>
      <c r="T77" s="202"/>
      <c r="U77" s="66">
        <f>S77/درآمدها!$J$4</f>
        <v>1.2155078308733871</v>
      </c>
    </row>
    <row r="78" spans="1:21" s="23" customFormat="1" ht="42.75" customHeight="1">
      <c r="A78" s="23">
        <v>68</v>
      </c>
      <c r="B78" s="208" t="s">
        <v>404</v>
      </c>
      <c r="C78" s="151"/>
      <c r="D78" s="209">
        <v>0</v>
      </c>
      <c r="E78" s="209"/>
      <c r="F78" s="209">
        <f>'درآمد ناشی از تغییر قیمت اوراق '!I70</f>
        <v>-3596709752</v>
      </c>
      <c r="G78" s="209"/>
      <c r="H78" s="209">
        <v>-27170341</v>
      </c>
      <c r="I78" s="209"/>
      <c r="J78" s="210">
        <f t="shared" si="4"/>
        <v>-3623880093</v>
      </c>
      <c r="K78" s="66">
        <f t="shared" si="5"/>
        <v>1.1049183099438092E-2</v>
      </c>
      <c r="L78" s="66"/>
      <c r="M78" s="209">
        <v>0</v>
      </c>
      <c r="N78" s="209"/>
      <c r="O78" s="209">
        <v>-5088787846</v>
      </c>
      <c r="P78" s="209"/>
      <c r="Q78" s="209">
        <v>-27170341</v>
      </c>
      <c r="R78" s="209"/>
      <c r="S78" s="210">
        <f t="shared" si="3"/>
        <v>-5115958187</v>
      </c>
      <c r="T78" s="202"/>
      <c r="U78" s="66">
        <f>S78/درآمدها!$J$4</f>
        <v>-0.11243373668049603</v>
      </c>
    </row>
    <row r="79" spans="1:21" s="23" customFormat="1" ht="42.75" customHeight="1">
      <c r="A79" s="23">
        <v>69</v>
      </c>
      <c r="B79" s="208" t="s">
        <v>414</v>
      </c>
      <c r="C79" s="151"/>
      <c r="D79" s="209">
        <v>0</v>
      </c>
      <c r="E79" s="209"/>
      <c r="F79" s="209">
        <f>'درآمد ناشی از تغییر قیمت اوراق '!I71</f>
        <v>-809254964</v>
      </c>
      <c r="G79" s="209"/>
      <c r="H79" s="209">
        <v>4837270</v>
      </c>
      <c r="I79" s="209"/>
      <c r="J79" s="210">
        <f t="shared" si="4"/>
        <v>-804417694</v>
      </c>
      <c r="K79" s="66">
        <f t="shared" si="5"/>
        <v>2.4526634881221394E-3</v>
      </c>
      <c r="L79" s="66"/>
      <c r="M79" s="209">
        <v>0</v>
      </c>
      <c r="N79" s="209"/>
      <c r="O79" s="209">
        <v>-596687883</v>
      </c>
      <c r="P79" s="209"/>
      <c r="Q79" s="209">
        <v>4837270</v>
      </c>
      <c r="R79" s="209"/>
      <c r="S79" s="210">
        <f t="shared" si="3"/>
        <v>-591850613</v>
      </c>
      <c r="T79" s="202"/>
      <c r="U79" s="66">
        <f>S79/درآمدها!$J$4</f>
        <v>-1.3007138358817113E-2</v>
      </c>
    </row>
    <row r="80" spans="1:21" s="23" customFormat="1" ht="42.75" customHeight="1">
      <c r="A80" s="23">
        <v>70</v>
      </c>
      <c r="B80" s="208" t="s">
        <v>407</v>
      </c>
      <c r="C80" s="151"/>
      <c r="D80" s="209">
        <v>0</v>
      </c>
      <c r="E80" s="209"/>
      <c r="F80" s="209">
        <f>'درآمد ناشی از تغییر قیمت اوراق '!I72</f>
        <v>-2084369565</v>
      </c>
      <c r="G80" s="209"/>
      <c r="H80" s="209">
        <v>-9935028</v>
      </c>
      <c r="I80" s="209"/>
      <c r="J80" s="210">
        <f t="shared" si="4"/>
        <v>-2094304593</v>
      </c>
      <c r="K80" s="66">
        <f t="shared" si="5"/>
        <v>6.3855189245223109E-3</v>
      </c>
      <c r="L80" s="66"/>
      <c r="M80" s="209">
        <v>0</v>
      </c>
      <c r="N80" s="209"/>
      <c r="O80" s="209">
        <v>-1462196105</v>
      </c>
      <c r="P80" s="209"/>
      <c r="Q80" s="209">
        <v>-9935028</v>
      </c>
      <c r="R80" s="209"/>
      <c r="S80" s="210">
        <f t="shared" si="3"/>
        <v>-1472131133</v>
      </c>
      <c r="T80" s="202"/>
      <c r="U80" s="66">
        <f>S80/درآمدها!$J$4</f>
        <v>-3.2353119028117314E-2</v>
      </c>
    </row>
    <row r="81" spans="1:21" s="23" customFormat="1" ht="42.75" customHeight="1">
      <c r="A81" s="23">
        <v>71</v>
      </c>
      <c r="B81" s="208" t="s">
        <v>410</v>
      </c>
      <c r="C81" s="151"/>
      <c r="D81" s="209">
        <v>0</v>
      </c>
      <c r="E81" s="209"/>
      <c r="F81" s="209">
        <f>'درآمد ناشی از تغییر قیمت اوراق '!I73</f>
        <v>2201861354</v>
      </c>
      <c r="G81" s="209"/>
      <c r="H81" s="209">
        <v>-12415619</v>
      </c>
      <c r="I81" s="209"/>
      <c r="J81" s="210">
        <f t="shared" si="4"/>
        <v>2189445735</v>
      </c>
      <c r="K81" s="66">
        <f t="shared" si="5"/>
        <v>-6.6756035496395244E-3</v>
      </c>
      <c r="L81" s="66"/>
      <c r="M81" s="209">
        <v>0</v>
      </c>
      <c r="N81" s="209"/>
      <c r="O81" s="209">
        <v>502917576</v>
      </c>
      <c r="P81" s="209"/>
      <c r="Q81" s="209">
        <v>-12415619</v>
      </c>
      <c r="R81" s="209"/>
      <c r="S81" s="210">
        <f t="shared" si="3"/>
        <v>490501957</v>
      </c>
      <c r="T81" s="202"/>
      <c r="U81" s="66">
        <f>S81/درآمدها!$J$4</f>
        <v>1.0779792535197666E-2</v>
      </c>
    </row>
    <row r="82" spans="1:21" s="23" customFormat="1" ht="42.75" customHeight="1">
      <c r="A82" s="23">
        <v>72</v>
      </c>
      <c r="B82" s="208" t="s">
        <v>397</v>
      </c>
      <c r="C82" s="151"/>
      <c r="D82" s="209">
        <f>'درآمد سود سهام'!N106</f>
        <v>272020363</v>
      </c>
      <c r="E82" s="209"/>
      <c r="F82" s="209">
        <f>'درآمد ناشی از تغییر قیمت اوراق '!I74</f>
        <v>-347871929</v>
      </c>
      <c r="G82" s="209"/>
      <c r="H82" s="209">
        <v>-156589</v>
      </c>
      <c r="I82" s="209"/>
      <c r="J82" s="210">
        <f t="shared" si="4"/>
        <v>-76008155</v>
      </c>
      <c r="K82" s="66">
        <f t="shared" si="5"/>
        <v>2.317482919116747E-4</v>
      </c>
      <c r="L82" s="66"/>
      <c r="M82" s="209">
        <v>272020363</v>
      </c>
      <c r="N82" s="209">
        <v>272020363</v>
      </c>
      <c r="O82" s="209">
        <v>-223259421</v>
      </c>
      <c r="P82" s="209"/>
      <c r="Q82" s="209">
        <v>-156589</v>
      </c>
      <c r="R82" s="209"/>
      <c r="S82" s="210">
        <f t="shared" si="3"/>
        <v>48604353</v>
      </c>
      <c r="T82" s="202"/>
      <c r="U82" s="66">
        <f>S82/درآمدها!$J$4</f>
        <v>1.0681809403005342E-3</v>
      </c>
    </row>
    <row r="83" spans="1:21" s="23" customFormat="1" ht="42.75" customHeight="1">
      <c r="A83" s="23">
        <v>73</v>
      </c>
      <c r="B83" s="208" t="s">
        <v>337</v>
      </c>
      <c r="C83" s="151"/>
      <c r="D83" s="209">
        <v>0</v>
      </c>
      <c r="E83" s="209"/>
      <c r="F83" s="209">
        <f>'درآمد ناشی از تغییر قیمت اوراق '!I75</f>
        <v>-3064801860</v>
      </c>
      <c r="G83" s="209"/>
      <c r="H83" s="209">
        <v>-1022196</v>
      </c>
      <c r="I83" s="209"/>
      <c r="J83" s="210">
        <f t="shared" si="4"/>
        <v>-3065824056</v>
      </c>
      <c r="K83" s="66">
        <f t="shared" si="5"/>
        <v>9.347674447297432E-3</v>
      </c>
      <c r="L83" s="66"/>
      <c r="M83" s="209">
        <v>0</v>
      </c>
      <c r="N83" s="209"/>
      <c r="O83" s="209">
        <v>-1259218256</v>
      </c>
      <c r="P83" s="209"/>
      <c r="Q83" s="209">
        <v>-96620359</v>
      </c>
      <c r="R83" s="209"/>
      <c r="S83" s="210">
        <f t="shared" si="3"/>
        <v>-1355838615</v>
      </c>
      <c r="T83" s="202"/>
      <c r="U83" s="66">
        <f>S83/درآمدها!$J$4</f>
        <v>-2.9797351004064887E-2</v>
      </c>
    </row>
    <row r="84" spans="1:21" s="23" customFormat="1" ht="42.75" customHeight="1">
      <c r="A84" s="23">
        <v>74</v>
      </c>
      <c r="B84" s="208" t="s">
        <v>291</v>
      </c>
      <c r="C84" s="151"/>
      <c r="D84" s="209">
        <v>0</v>
      </c>
      <c r="E84" s="209"/>
      <c r="F84" s="209">
        <f>'درآمد ناشی از تغییر قیمت اوراق '!I76</f>
        <v>-242171749</v>
      </c>
      <c r="G84" s="209"/>
      <c r="H84" s="209">
        <v>18245109</v>
      </c>
      <c r="I84" s="209"/>
      <c r="J84" s="210">
        <f t="shared" si="4"/>
        <v>-223926640</v>
      </c>
      <c r="K84" s="66">
        <f t="shared" si="5"/>
        <v>6.8275063818508017E-4</v>
      </c>
      <c r="L84" s="66"/>
      <c r="M84" s="209">
        <v>0</v>
      </c>
      <c r="N84" s="209"/>
      <c r="O84" s="209">
        <v>591907857</v>
      </c>
      <c r="P84" s="209"/>
      <c r="Q84" s="209">
        <v>33074754</v>
      </c>
      <c r="R84" s="209"/>
      <c r="S84" s="210">
        <f t="shared" si="3"/>
        <v>624982611</v>
      </c>
      <c r="T84" s="202"/>
      <c r="U84" s="66">
        <f>S84/درآمدها!$J$4</f>
        <v>1.3735282374594371E-2</v>
      </c>
    </row>
    <row r="85" spans="1:21" s="23" customFormat="1" ht="42.75" customHeight="1">
      <c r="A85" s="23">
        <v>75</v>
      </c>
      <c r="B85" s="208" t="s">
        <v>125</v>
      </c>
      <c r="C85" s="151"/>
      <c r="D85" s="209">
        <v>0</v>
      </c>
      <c r="E85" s="209"/>
      <c r="F85" s="209">
        <f>'درآمد ناشی از تغییر قیمت اوراق '!I77</f>
        <v>-313049833</v>
      </c>
      <c r="G85" s="209"/>
      <c r="H85" s="209">
        <v>-4414779</v>
      </c>
      <c r="I85" s="209"/>
      <c r="J85" s="210">
        <f t="shared" si="4"/>
        <v>-317464612</v>
      </c>
      <c r="K85" s="66">
        <f t="shared" si="5"/>
        <v>9.6794721005137607E-4</v>
      </c>
      <c r="L85" s="66"/>
      <c r="M85" s="209">
        <v>0</v>
      </c>
      <c r="N85" s="209"/>
      <c r="O85" s="209">
        <v>-489229930</v>
      </c>
      <c r="P85" s="209"/>
      <c r="Q85" s="209">
        <v>-16909150</v>
      </c>
      <c r="R85" s="209"/>
      <c r="S85" s="210">
        <f t="shared" si="3"/>
        <v>-506139080</v>
      </c>
      <c r="T85" s="202"/>
      <c r="U85" s="66">
        <f>S85/درآمدها!$J$4</f>
        <v>-1.1123450576479175E-2</v>
      </c>
    </row>
    <row r="86" spans="1:21" s="23" customFormat="1" ht="42.75" customHeight="1">
      <c r="A86" s="23">
        <v>76</v>
      </c>
      <c r="B86" s="208" t="s">
        <v>307</v>
      </c>
      <c r="C86" s="151"/>
      <c r="D86" s="209">
        <v>0</v>
      </c>
      <c r="E86" s="209"/>
      <c r="F86" s="209">
        <f>'درآمد ناشی از تغییر قیمت اوراق '!I78</f>
        <v>-2437045442</v>
      </c>
      <c r="G86" s="209"/>
      <c r="H86" s="209">
        <v>-67065343</v>
      </c>
      <c r="I86" s="209"/>
      <c r="J86" s="210">
        <f t="shared" si="4"/>
        <v>-2504110785</v>
      </c>
      <c r="K86" s="66">
        <f t="shared" si="5"/>
        <v>7.6350149162461968E-3</v>
      </c>
      <c r="L86" s="66"/>
      <c r="M86" s="209">
        <v>0</v>
      </c>
      <c r="N86" s="209"/>
      <c r="O86" s="209">
        <v>-8332135248</v>
      </c>
      <c r="P86" s="209"/>
      <c r="Q86" s="209">
        <v>-1029600453</v>
      </c>
      <c r="R86" s="209"/>
      <c r="S86" s="210">
        <f t="shared" si="3"/>
        <v>-9361735701</v>
      </c>
      <c r="T86" s="202"/>
      <c r="U86" s="66">
        <f>S86/درآمدها!$J$4</f>
        <v>-0.20574345766806651</v>
      </c>
    </row>
    <row r="87" spans="1:21" s="23" customFormat="1" ht="42.75" customHeight="1">
      <c r="A87" s="23">
        <v>77</v>
      </c>
      <c r="B87" s="208" t="s">
        <v>294</v>
      </c>
      <c r="C87" s="151"/>
      <c r="D87" s="209">
        <v>0</v>
      </c>
      <c r="E87" s="209"/>
      <c r="F87" s="209">
        <v>0</v>
      </c>
      <c r="G87" s="209"/>
      <c r="H87" s="209">
        <v>0</v>
      </c>
      <c r="I87" s="209"/>
      <c r="J87" s="210">
        <f t="shared" si="4"/>
        <v>0</v>
      </c>
      <c r="K87" s="66">
        <f t="shared" si="5"/>
        <v>0</v>
      </c>
      <c r="L87" s="66"/>
      <c r="M87" s="209">
        <v>0</v>
      </c>
      <c r="N87" s="209"/>
      <c r="O87" s="209">
        <v>0</v>
      </c>
      <c r="P87" s="209"/>
      <c r="Q87" s="209">
        <v>963886713</v>
      </c>
      <c r="R87" s="209"/>
      <c r="S87" s="210">
        <f t="shared" si="3"/>
        <v>963886713</v>
      </c>
      <c r="T87" s="202"/>
      <c r="U87" s="66">
        <f>S87/درآمدها!$J$4</f>
        <v>2.1183399261286973E-2</v>
      </c>
    </row>
    <row r="88" spans="1:21" s="23" customFormat="1" ht="42.75" customHeight="1">
      <c r="A88" s="23">
        <v>78</v>
      </c>
      <c r="B88" s="208" t="s">
        <v>411</v>
      </c>
      <c r="C88" s="151"/>
      <c r="D88" s="209">
        <v>0</v>
      </c>
      <c r="E88" s="209"/>
      <c r="F88" s="209">
        <f>'درآمد ناشی از تغییر قیمت اوراق '!I79</f>
        <v>-2594656131</v>
      </c>
      <c r="G88" s="209"/>
      <c r="H88" s="209">
        <v>-84559501</v>
      </c>
      <c r="I88" s="209"/>
      <c r="J88" s="210">
        <f t="shared" si="4"/>
        <v>-2679215632</v>
      </c>
      <c r="K88" s="66">
        <f t="shared" si="5"/>
        <v>8.1689082754220002E-3</v>
      </c>
      <c r="L88" s="66"/>
      <c r="M88" s="209">
        <v>17385423000</v>
      </c>
      <c r="N88" s="209">
        <v>17385423000</v>
      </c>
      <c r="O88" s="209">
        <v>-14934202683</v>
      </c>
      <c r="P88" s="209"/>
      <c r="Q88" s="209">
        <v>-812643694</v>
      </c>
      <c r="R88" s="209"/>
      <c r="S88" s="210">
        <f t="shared" si="3"/>
        <v>1638576623</v>
      </c>
      <c r="T88" s="202"/>
      <c r="U88" s="66">
        <f>S88/درآمدها!$J$4</f>
        <v>3.6011102090189623E-2</v>
      </c>
    </row>
    <row r="89" spans="1:21" s="23" customFormat="1" ht="42.75" customHeight="1">
      <c r="A89" s="23">
        <v>79</v>
      </c>
      <c r="B89" s="208" t="s">
        <v>272</v>
      </c>
      <c r="C89" s="151"/>
      <c r="D89" s="209">
        <v>0</v>
      </c>
      <c r="E89" s="209"/>
      <c r="F89" s="209">
        <f>'درآمد ناشی از تغییر قیمت اوراق '!I80</f>
        <v>10933046170</v>
      </c>
      <c r="G89" s="209"/>
      <c r="H89" s="209">
        <v>-403885619</v>
      </c>
      <c r="I89" s="209"/>
      <c r="J89" s="210">
        <f t="shared" si="4"/>
        <v>10529160551</v>
      </c>
      <c r="K89" s="66">
        <f t="shared" si="5"/>
        <v>-3.2103331188055251E-2</v>
      </c>
      <c r="L89" s="66"/>
      <c r="M89" s="209">
        <v>30923867230</v>
      </c>
      <c r="N89" s="209">
        <v>30923867230</v>
      </c>
      <c r="O89" s="209">
        <v>-30375901492</v>
      </c>
      <c r="P89" s="209"/>
      <c r="Q89" s="209">
        <v>-3520881387</v>
      </c>
      <c r="R89" s="209"/>
      <c r="S89" s="210">
        <f t="shared" si="3"/>
        <v>-2972915649</v>
      </c>
      <c r="T89" s="202"/>
      <c r="U89" s="66">
        <f>S89/درآمدها!$J$4</f>
        <v>-6.5335955266866599E-2</v>
      </c>
    </row>
    <row r="90" spans="1:21" s="23" customFormat="1" ht="42.75" customHeight="1">
      <c r="A90" s="23">
        <v>80</v>
      </c>
      <c r="B90" s="208" t="s">
        <v>264</v>
      </c>
      <c r="C90" s="151"/>
      <c r="D90" s="209">
        <v>0</v>
      </c>
      <c r="E90" s="209"/>
      <c r="F90" s="209">
        <v>0</v>
      </c>
      <c r="G90" s="209"/>
      <c r="H90" s="209">
        <v>0</v>
      </c>
      <c r="I90" s="209"/>
      <c r="J90" s="210">
        <f t="shared" si="4"/>
        <v>0</v>
      </c>
      <c r="K90" s="66">
        <f t="shared" si="5"/>
        <v>0</v>
      </c>
      <c r="L90" s="66"/>
      <c r="M90" s="209">
        <v>0</v>
      </c>
      <c r="N90" s="209"/>
      <c r="O90" s="209">
        <v>0</v>
      </c>
      <c r="P90" s="209"/>
      <c r="Q90" s="209">
        <v>7841056847</v>
      </c>
      <c r="R90" s="209"/>
      <c r="S90" s="210">
        <f t="shared" si="3"/>
        <v>7841056847</v>
      </c>
      <c r="T90" s="202"/>
      <c r="U90" s="66">
        <f>S90/درآمدها!$J$4</f>
        <v>0.17232340230469487</v>
      </c>
    </row>
    <row r="91" spans="1:21" s="23" customFormat="1" ht="42.75" customHeight="1">
      <c r="A91" s="23">
        <v>81</v>
      </c>
      <c r="B91" s="208" t="s">
        <v>257</v>
      </c>
      <c r="C91" s="151"/>
      <c r="D91" s="209">
        <v>0</v>
      </c>
      <c r="E91" s="209"/>
      <c r="F91" s="209">
        <f>'درآمد ناشی از تغییر قیمت اوراق '!I81</f>
        <v>-6760548045</v>
      </c>
      <c r="G91" s="209"/>
      <c r="H91" s="209">
        <v>812112375</v>
      </c>
      <c r="I91" s="209"/>
      <c r="J91" s="210">
        <f t="shared" si="4"/>
        <v>-5948435670</v>
      </c>
      <c r="K91" s="66">
        <f t="shared" si="5"/>
        <v>1.8136735539350721E-2</v>
      </c>
      <c r="L91" s="66"/>
      <c r="M91" s="209">
        <v>0</v>
      </c>
      <c r="N91" s="209"/>
      <c r="O91" s="209">
        <v>1120780439</v>
      </c>
      <c r="P91" s="209"/>
      <c r="Q91" s="209">
        <v>-1352722888</v>
      </c>
      <c r="R91" s="209"/>
      <c r="S91" s="210">
        <f t="shared" si="3"/>
        <v>-231942449</v>
      </c>
      <c r="T91" s="202"/>
      <c r="U91" s="66">
        <f>S91/درآمدها!$J$4</f>
        <v>-5.0974138729596649E-3</v>
      </c>
    </row>
    <row r="92" spans="1:21" s="23" customFormat="1" ht="52.5" customHeight="1">
      <c r="A92" s="23">
        <v>82</v>
      </c>
      <c r="B92" s="208" t="s">
        <v>259</v>
      </c>
      <c r="C92" s="151"/>
      <c r="D92" s="209">
        <f>'درآمد سود سهام'!N100</f>
        <v>2053428231</v>
      </c>
      <c r="E92" s="209"/>
      <c r="F92" s="209">
        <f>'درآمد ناشی از تغییر قیمت اوراق '!I82</f>
        <v>-2501240527</v>
      </c>
      <c r="G92" s="209"/>
      <c r="H92" s="209">
        <v>62181853</v>
      </c>
      <c r="I92" s="209"/>
      <c r="J92" s="210">
        <f t="shared" si="4"/>
        <v>-385630443</v>
      </c>
      <c r="K92" s="66">
        <f t="shared" si="5"/>
        <v>1.1757843151750287E-3</v>
      </c>
      <c r="L92" s="66"/>
      <c r="M92" s="209">
        <v>2053428231</v>
      </c>
      <c r="N92" s="209">
        <v>2053428231</v>
      </c>
      <c r="O92" s="209">
        <v>5891918176</v>
      </c>
      <c r="P92" s="209"/>
      <c r="Q92" s="209">
        <v>952847355</v>
      </c>
      <c r="R92" s="209"/>
      <c r="S92" s="210">
        <f t="shared" si="3"/>
        <v>8898193762</v>
      </c>
      <c r="T92" s="202"/>
      <c r="U92" s="66">
        <f>S92/درآمدها!$J$4</f>
        <v>0.19555616715378371</v>
      </c>
    </row>
    <row r="93" spans="1:21" s="23" customFormat="1" ht="42.75" customHeight="1">
      <c r="A93" s="23">
        <v>83</v>
      </c>
      <c r="B93" s="192" t="s">
        <v>251</v>
      </c>
      <c r="C93" s="211"/>
      <c r="D93" s="209">
        <v>0</v>
      </c>
      <c r="E93" s="209"/>
      <c r="F93" s="209">
        <f>'درآمد ناشی از تغییر قیمت اوراق '!I83</f>
        <v>-894690179</v>
      </c>
      <c r="G93" s="209"/>
      <c r="H93" s="209">
        <v>-27496053</v>
      </c>
      <c r="I93" s="209"/>
      <c r="J93" s="210">
        <f t="shared" si="4"/>
        <v>-922186232</v>
      </c>
      <c r="K93" s="66">
        <f t="shared" si="5"/>
        <v>2.8117388731572733E-3</v>
      </c>
      <c r="L93" s="66"/>
      <c r="M93" s="209">
        <v>47658300</v>
      </c>
      <c r="N93" s="209">
        <v>47658300</v>
      </c>
      <c r="O93" s="209">
        <v>-3781110932</v>
      </c>
      <c r="P93" s="209"/>
      <c r="Q93" s="209">
        <v>-228746600</v>
      </c>
      <c r="R93" s="209"/>
      <c r="S93" s="210">
        <f t="shared" si="3"/>
        <v>-3962199232</v>
      </c>
      <c r="T93" s="212"/>
      <c r="U93" s="66">
        <f>S93/درآمدها!$J$4</f>
        <v>-8.7077503146597068E-2</v>
      </c>
    </row>
    <row r="94" spans="1:21" s="23" customFormat="1" ht="42.75" customHeight="1">
      <c r="A94" s="23">
        <v>84</v>
      </c>
      <c r="B94" s="208" t="s">
        <v>261</v>
      </c>
      <c r="C94" s="151"/>
      <c r="D94" s="209">
        <v>0</v>
      </c>
      <c r="E94" s="209"/>
      <c r="F94" s="209">
        <f>'درآمد ناشی از تغییر قیمت اوراق '!I84</f>
        <v>-412389145</v>
      </c>
      <c r="G94" s="209"/>
      <c r="H94" s="209">
        <v>-5473604</v>
      </c>
      <c r="I94" s="209"/>
      <c r="J94" s="210">
        <f t="shared" si="4"/>
        <v>-417862749</v>
      </c>
      <c r="K94" s="66">
        <f t="shared" si="5"/>
        <v>1.2740603733147695E-3</v>
      </c>
      <c r="L94" s="66"/>
      <c r="M94" s="209">
        <v>0</v>
      </c>
      <c r="N94" s="209"/>
      <c r="O94" s="209">
        <v>-1050461185</v>
      </c>
      <c r="P94" s="209"/>
      <c r="Q94" s="209">
        <v>-16200060</v>
      </c>
      <c r="R94" s="209"/>
      <c r="S94" s="210">
        <f t="shared" si="3"/>
        <v>-1066661245</v>
      </c>
      <c r="T94" s="202"/>
      <c r="U94" s="66">
        <f>S94/درآمدها!$J$4</f>
        <v>-2.3442081651950775E-2</v>
      </c>
    </row>
    <row r="95" spans="1:21" s="23" customFormat="1" ht="42.75" customHeight="1">
      <c r="A95" s="23">
        <v>85</v>
      </c>
      <c r="B95" s="208" t="s">
        <v>223</v>
      </c>
      <c r="C95" s="151"/>
      <c r="D95" s="209">
        <v>0</v>
      </c>
      <c r="E95" s="209"/>
      <c r="F95" s="209">
        <f>'درآمد ناشی از تغییر قیمت اوراق '!I85</f>
        <v>-4647782187</v>
      </c>
      <c r="G95" s="209"/>
      <c r="H95" s="209">
        <v>-29069256</v>
      </c>
      <c r="I95" s="209"/>
      <c r="J95" s="210">
        <f t="shared" si="4"/>
        <v>-4676851443</v>
      </c>
      <c r="K95" s="66">
        <f t="shared" si="5"/>
        <v>1.4259684811977098E-2</v>
      </c>
      <c r="L95" s="66"/>
      <c r="M95" s="209">
        <v>1052161800</v>
      </c>
      <c r="N95" s="209">
        <v>1052161800</v>
      </c>
      <c r="O95" s="209">
        <v>-4200171055</v>
      </c>
      <c r="P95" s="209"/>
      <c r="Q95" s="209">
        <v>-196216752</v>
      </c>
      <c r="R95" s="209"/>
      <c r="S95" s="210">
        <f t="shared" si="3"/>
        <v>-3344226007</v>
      </c>
      <c r="T95" s="202"/>
      <c r="U95" s="66">
        <f>S95/درآمدها!$J$4</f>
        <v>-7.3496266491496376E-2</v>
      </c>
    </row>
    <row r="96" spans="1:21" s="23" customFormat="1" ht="42.75" customHeight="1">
      <c r="A96" s="23">
        <v>86</v>
      </c>
      <c r="B96" s="192" t="s">
        <v>224</v>
      </c>
      <c r="C96" s="211"/>
      <c r="D96" s="209">
        <v>0</v>
      </c>
      <c r="E96" s="209"/>
      <c r="F96" s="209">
        <f>'درآمد ناشی از تغییر قیمت اوراق '!I86</f>
        <v>-1142315943</v>
      </c>
      <c r="G96" s="209"/>
      <c r="H96" s="209">
        <v>-11469653</v>
      </c>
      <c r="I96" s="209"/>
      <c r="J96" s="210">
        <f t="shared" si="4"/>
        <v>-1153785596</v>
      </c>
      <c r="K96" s="66">
        <f t="shared" si="5"/>
        <v>3.5178835890082266E-3</v>
      </c>
      <c r="L96" s="66"/>
      <c r="M96" s="209">
        <v>1208293800</v>
      </c>
      <c r="N96" s="209">
        <v>1208293800</v>
      </c>
      <c r="O96" s="209">
        <v>-3556378742</v>
      </c>
      <c r="P96" s="209"/>
      <c r="Q96" s="209">
        <v>-4961562010</v>
      </c>
      <c r="R96" s="209"/>
      <c r="S96" s="210">
        <f t="shared" si="3"/>
        <v>-7309646952</v>
      </c>
      <c r="T96" s="212"/>
      <c r="U96" s="66">
        <f>S96/درآمدها!$J$4</f>
        <v>-0.16064457342848068</v>
      </c>
    </row>
    <row r="97" spans="1:21" s="23" customFormat="1" ht="42.75" customHeight="1">
      <c r="A97" s="23">
        <v>87</v>
      </c>
      <c r="B97" s="208" t="s">
        <v>133</v>
      </c>
      <c r="C97" s="151"/>
      <c r="D97" s="209">
        <v>0</v>
      </c>
      <c r="E97" s="209"/>
      <c r="F97" s="209">
        <v>0</v>
      </c>
      <c r="G97" s="209"/>
      <c r="H97" s="209">
        <v>0</v>
      </c>
      <c r="I97" s="209"/>
      <c r="J97" s="210">
        <f t="shared" si="4"/>
        <v>0</v>
      </c>
      <c r="K97" s="66">
        <f t="shared" si="5"/>
        <v>0</v>
      </c>
      <c r="L97" s="66"/>
      <c r="M97" s="209">
        <v>0</v>
      </c>
      <c r="N97" s="209"/>
      <c r="O97" s="209">
        <v>0</v>
      </c>
      <c r="P97" s="209"/>
      <c r="Q97" s="209">
        <v>7234755204</v>
      </c>
      <c r="R97" s="209"/>
      <c r="S97" s="210">
        <f t="shared" si="3"/>
        <v>7234755204</v>
      </c>
      <c r="T97" s="202"/>
      <c r="U97" s="66">
        <f>S97/درآمدها!$J$4</f>
        <v>0.15899867274548238</v>
      </c>
    </row>
    <row r="98" spans="1:21" s="23" customFormat="1" ht="42.75" customHeight="1">
      <c r="A98" s="23">
        <v>88</v>
      </c>
      <c r="B98" s="208" t="s">
        <v>132</v>
      </c>
      <c r="C98" s="151"/>
      <c r="D98" s="209">
        <v>0</v>
      </c>
      <c r="E98" s="209"/>
      <c r="F98" s="209">
        <f>'درآمد ناشی از تغییر قیمت اوراق '!I87</f>
        <v>-5827536</v>
      </c>
      <c r="G98" s="209"/>
      <c r="H98" s="209">
        <v>-5908483</v>
      </c>
      <c r="I98" s="209"/>
      <c r="J98" s="210">
        <f t="shared" si="4"/>
        <v>-11736019</v>
      </c>
      <c r="K98" s="66">
        <f t="shared" si="5"/>
        <v>3.578303350598315E-5</v>
      </c>
      <c r="L98" s="66"/>
      <c r="M98" s="209">
        <v>133226700</v>
      </c>
      <c r="N98" s="209">
        <v>133226700</v>
      </c>
      <c r="O98" s="209">
        <v>-564541272</v>
      </c>
      <c r="P98" s="209"/>
      <c r="Q98" s="209">
        <v>-47231852</v>
      </c>
      <c r="R98" s="209"/>
      <c r="S98" s="210">
        <f t="shared" si="3"/>
        <v>-478546424</v>
      </c>
      <c r="T98" s="202"/>
      <c r="U98" s="66">
        <f>S98/درآمدها!$J$4</f>
        <v>-1.0517045030221432E-2</v>
      </c>
    </row>
    <row r="99" spans="1:21" s="23" customFormat="1" ht="42.75" customHeight="1">
      <c r="A99" s="23">
        <v>89</v>
      </c>
      <c r="B99" s="208" t="s">
        <v>131</v>
      </c>
      <c r="C99" s="151"/>
      <c r="D99" s="209">
        <v>0</v>
      </c>
      <c r="E99" s="209"/>
      <c r="F99" s="209">
        <v>0</v>
      </c>
      <c r="G99" s="209"/>
      <c r="H99" s="209">
        <v>0</v>
      </c>
      <c r="I99" s="209"/>
      <c r="J99" s="210">
        <f t="shared" si="4"/>
        <v>0</v>
      </c>
      <c r="K99" s="66">
        <f t="shared" si="5"/>
        <v>0</v>
      </c>
      <c r="L99" s="66"/>
      <c r="M99" s="209">
        <v>0</v>
      </c>
      <c r="N99" s="209"/>
      <c r="O99" s="209">
        <v>0</v>
      </c>
      <c r="P99" s="209"/>
      <c r="Q99" s="209">
        <v>-738510839</v>
      </c>
      <c r="R99" s="209"/>
      <c r="S99" s="210">
        <f t="shared" si="3"/>
        <v>-738510839</v>
      </c>
      <c r="T99" s="202"/>
      <c r="U99" s="66">
        <f>S99/درآمدها!$J$4</f>
        <v>-1.6230299422464414E-2</v>
      </c>
    </row>
    <row r="100" spans="1:21" s="23" customFormat="1" ht="42.75" customHeight="1">
      <c r="A100" s="23">
        <v>90</v>
      </c>
      <c r="B100" s="208" t="s">
        <v>130</v>
      </c>
      <c r="C100" s="151"/>
      <c r="D100" s="209">
        <v>0</v>
      </c>
      <c r="E100" s="209"/>
      <c r="F100" s="209">
        <v>0</v>
      </c>
      <c r="G100" s="209"/>
      <c r="H100" s="209">
        <v>0</v>
      </c>
      <c r="I100" s="209"/>
      <c r="J100" s="210">
        <f t="shared" si="4"/>
        <v>0</v>
      </c>
      <c r="K100" s="66">
        <f t="shared" si="5"/>
        <v>0</v>
      </c>
      <c r="L100" s="66"/>
      <c r="M100" s="209">
        <v>148431400</v>
      </c>
      <c r="N100" s="209">
        <v>148431400</v>
      </c>
      <c r="O100" s="209">
        <v>0</v>
      </c>
      <c r="P100" s="209"/>
      <c r="Q100" s="209">
        <v>-18942526</v>
      </c>
      <c r="R100" s="209"/>
      <c r="S100" s="210">
        <f t="shared" si="3"/>
        <v>129488874</v>
      </c>
      <c r="T100" s="202"/>
      <c r="U100" s="66">
        <f>S100/درآمدها!$J$4</f>
        <v>2.8457851745866758E-3</v>
      </c>
    </row>
    <row r="101" spans="1:21" s="23" customFormat="1" ht="42.75" customHeight="1">
      <c r="A101" s="23">
        <v>91</v>
      </c>
      <c r="B101" s="208" t="s">
        <v>129</v>
      </c>
      <c r="C101" s="151"/>
      <c r="D101" s="209">
        <v>0</v>
      </c>
      <c r="E101" s="209"/>
      <c r="F101" s="209">
        <f>'درآمد ناشی از تغییر قیمت اوراق '!I88</f>
        <v>-1905096506</v>
      </c>
      <c r="G101" s="209"/>
      <c r="H101" s="209">
        <v>-45012953</v>
      </c>
      <c r="I101" s="209"/>
      <c r="J101" s="210">
        <f t="shared" si="4"/>
        <v>-1950109459</v>
      </c>
      <c r="K101" s="66">
        <f t="shared" si="5"/>
        <v>5.9458690473943232E-3</v>
      </c>
      <c r="L101" s="66"/>
      <c r="M101" s="209">
        <v>0</v>
      </c>
      <c r="N101" s="209"/>
      <c r="O101" s="209">
        <v>-5319668705</v>
      </c>
      <c r="P101" s="209"/>
      <c r="Q101" s="209">
        <v>-513323317</v>
      </c>
      <c r="R101" s="209"/>
      <c r="S101" s="210">
        <f t="shared" si="3"/>
        <v>-5832992022</v>
      </c>
      <c r="T101" s="202"/>
      <c r="U101" s="66">
        <f>S101/درآمدها!$J$4</f>
        <v>-0.12819203462754611</v>
      </c>
    </row>
    <row r="102" spans="1:21" s="23" customFormat="1" ht="42.75" customHeight="1">
      <c r="A102" s="23">
        <v>92</v>
      </c>
      <c r="B102" s="208" t="s">
        <v>128</v>
      </c>
      <c r="C102" s="151"/>
      <c r="D102" s="209">
        <v>0</v>
      </c>
      <c r="E102" s="209"/>
      <c r="F102" s="209">
        <f>'درآمد ناشی از تغییر قیمت اوراق '!I89</f>
        <v>-19120948</v>
      </c>
      <c r="G102" s="209"/>
      <c r="H102" s="209">
        <v>0</v>
      </c>
      <c r="I102" s="209"/>
      <c r="J102" s="210">
        <f t="shared" si="4"/>
        <v>-19120948</v>
      </c>
      <c r="K102" s="66">
        <f t="shared" si="5"/>
        <v>5.8299626385247123E-5</v>
      </c>
      <c r="L102" s="66"/>
      <c r="M102" s="209">
        <f>'درآمد سود سهام'!T53+'درآمد سود سهام'!T54</f>
        <v>1791316780</v>
      </c>
      <c r="N102" s="209">
        <v>1785316780</v>
      </c>
      <c r="O102" s="209">
        <v>195708490</v>
      </c>
      <c r="P102" s="209"/>
      <c r="Q102" s="209">
        <v>25532851919</v>
      </c>
      <c r="R102" s="209"/>
      <c r="S102" s="210">
        <f t="shared" si="3"/>
        <v>27519877189</v>
      </c>
      <c r="T102" s="202"/>
      <c r="U102" s="66">
        <f>S102/درآمدها!$J$4</f>
        <v>0.60480608172484562</v>
      </c>
    </row>
    <row r="103" spans="1:21" s="23" customFormat="1" ht="42.75" customHeight="1">
      <c r="A103" s="23">
        <v>93</v>
      </c>
      <c r="B103" s="208" t="s">
        <v>127</v>
      </c>
      <c r="C103" s="151"/>
      <c r="D103" s="209">
        <v>0</v>
      </c>
      <c r="E103" s="209"/>
      <c r="F103" s="209">
        <f>'درآمد ناشی از تغییر قیمت اوراق '!I90</f>
        <v>4593871174</v>
      </c>
      <c r="G103" s="209"/>
      <c r="H103" s="209">
        <v>22769668</v>
      </c>
      <c r="I103" s="209"/>
      <c r="J103" s="210">
        <f t="shared" si="4"/>
        <v>4616640842</v>
      </c>
      <c r="K103" s="66">
        <f t="shared" si="5"/>
        <v>-1.4076103143184778E-2</v>
      </c>
      <c r="L103" s="66"/>
      <c r="M103" s="209">
        <v>0</v>
      </c>
      <c r="N103" s="209"/>
      <c r="O103" s="209">
        <v>3608929451</v>
      </c>
      <c r="P103" s="209"/>
      <c r="Q103" s="209">
        <v>-121218957</v>
      </c>
      <c r="R103" s="209"/>
      <c r="S103" s="210">
        <f t="shared" si="3"/>
        <v>3487710494</v>
      </c>
      <c r="T103" s="202"/>
      <c r="U103" s="66">
        <f>S103/درآمدها!$J$4</f>
        <v>7.6649634138262493E-2</v>
      </c>
    </row>
    <row r="104" spans="1:21" s="23" customFormat="1" ht="42.75" customHeight="1">
      <c r="A104" s="23">
        <v>94</v>
      </c>
      <c r="B104" s="208" t="s">
        <v>126</v>
      </c>
      <c r="C104" s="151"/>
      <c r="D104" s="209">
        <f>'درآمد سود سهام'!N99</f>
        <v>493879385</v>
      </c>
      <c r="E104" s="209"/>
      <c r="F104" s="209">
        <f>'درآمد ناشی از تغییر قیمت اوراق '!I91</f>
        <v>-4327527754</v>
      </c>
      <c r="G104" s="209"/>
      <c r="H104" s="209">
        <v>-44488509</v>
      </c>
      <c r="I104" s="209"/>
      <c r="J104" s="210">
        <f t="shared" si="4"/>
        <v>-3878136878</v>
      </c>
      <c r="K104" s="66">
        <f t="shared" si="5"/>
        <v>1.1824410121205742E-2</v>
      </c>
      <c r="L104" s="66"/>
      <c r="M104" s="209">
        <v>493879385</v>
      </c>
      <c r="N104" s="209">
        <v>493879385</v>
      </c>
      <c r="O104" s="209">
        <v>-6693543373</v>
      </c>
      <c r="P104" s="209"/>
      <c r="Q104" s="209">
        <v>-322307182</v>
      </c>
      <c r="R104" s="209"/>
      <c r="S104" s="210">
        <f t="shared" si="3"/>
        <v>-6521971170</v>
      </c>
      <c r="T104" s="202"/>
      <c r="U104" s="66">
        <f>S104/درآمدها!$J$4</f>
        <v>-0.14333377294382615</v>
      </c>
    </row>
    <row r="105" spans="1:21" s="23" customFormat="1" ht="42.75" customHeight="1">
      <c r="A105" s="23">
        <v>95</v>
      </c>
      <c r="B105" s="208" t="s">
        <v>124</v>
      </c>
      <c r="C105" s="151"/>
      <c r="D105" s="209">
        <v>0</v>
      </c>
      <c r="E105" s="209"/>
      <c r="F105" s="209">
        <f>'درآمد ناشی از تغییر قیمت اوراق '!I92</f>
        <v>-506320003</v>
      </c>
      <c r="G105" s="209"/>
      <c r="H105" s="209">
        <v>-23639378</v>
      </c>
      <c r="I105" s="209"/>
      <c r="J105" s="210">
        <f t="shared" si="4"/>
        <v>-529959381</v>
      </c>
      <c r="K105" s="66">
        <f t="shared" si="5"/>
        <v>1.6158421596908705E-3</v>
      </c>
      <c r="L105" s="66"/>
      <c r="M105" s="209">
        <v>179285213</v>
      </c>
      <c r="N105" s="209">
        <v>179285213</v>
      </c>
      <c r="O105" s="209">
        <v>-2332908355</v>
      </c>
      <c r="P105" s="209"/>
      <c r="Q105" s="209">
        <v>-266483596</v>
      </c>
      <c r="R105" s="209"/>
      <c r="S105" s="210">
        <f t="shared" si="3"/>
        <v>-2420106738</v>
      </c>
      <c r="T105" s="202"/>
      <c r="U105" s="66">
        <f>S105/درآمدها!$J$4</f>
        <v>-5.3186838862447135E-2</v>
      </c>
    </row>
    <row r="106" spans="1:21" s="23" customFormat="1" ht="42.75" customHeight="1">
      <c r="A106" s="23">
        <v>96</v>
      </c>
      <c r="B106" s="208" t="s">
        <v>123</v>
      </c>
      <c r="C106" s="151"/>
      <c r="D106" s="209">
        <v>0</v>
      </c>
      <c r="E106" s="209"/>
      <c r="F106" s="209">
        <f>'درآمد ناشی از تغییر قیمت اوراق '!I93</f>
        <v>3149290090</v>
      </c>
      <c r="G106" s="209"/>
      <c r="H106" s="209">
        <v>20838561</v>
      </c>
      <c r="I106" s="209"/>
      <c r="J106" s="210">
        <f t="shared" si="4"/>
        <v>3170128651</v>
      </c>
      <c r="K106" s="66">
        <f t="shared" si="5"/>
        <v>-9.6656983715696244E-3</v>
      </c>
      <c r="L106" s="66"/>
      <c r="M106" s="209">
        <v>0</v>
      </c>
      <c r="N106" s="209"/>
      <c r="O106" s="209">
        <v>4765647007</v>
      </c>
      <c r="P106" s="209"/>
      <c r="Q106" s="209">
        <v>-1132788712</v>
      </c>
      <c r="R106" s="209"/>
      <c r="S106" s="210">
        <f t="shared" si="3"/>
        <v>3632858295</v>
      </c>
      <c r="T106" s="202"/>
      <c r="U106" s="66">
        <f>S106/درآمدها!$J$4</f>
        <v>7.9839556542017867E-2</v>
      </c>
    </row>
    <row r="107" spans="1:21" s="23" customFormat="1" ht="42.75" customHeight="1">
      <c r="A107" s="23">
        <v>97</v>
      </c>
      <c r="B107" s="208" t="s">
        <v>122</v>
      </c>
      <c r="C107" s="151"/>
      <c r="D107" s="209">
        <v>0</v>
      </c>
      <c r="E107" s="209"/>
      <c r="F107" s="209">
        <f>'درآمد ناشی از تغییر قیمت اوراق '!I94</f>
        <v>2011652525</v>
      </c>
      <c r="G107" s="209"/>
      <c r="H107" s="209">
        <v>0</v>
      </c>
      <c r="I107" s="209"/>
      <c r="J107" s="210">
        <f t="shared" si="4"/>
        <v>2011652525</v>
      </c>
      <c r="K107" s="66">
        <f t="shared" si="5"/>
        <v>-6.1335133919321883E-3</v>
      </c>
      <c r="L107" s="66"/>
      <c r="M107" s="209">
        <v>5259317400</v>
      </c>
      <c r="N107" s="209">
        <v>5259317400</v>
      </c>
      <c r="O107" s="209">
        <v>-3855642638</v>
      </c>
      <c r="P107" s="209"/>
      <c r="Q107" s="209">
        <v>-821694088</v>
      </c>
      <c r="R107" s="209"/>
      <c r="S107" s="210">
        <f t="shared" si="3"/>
        <v>581980674</v>
      </c>
      <c r="T107" s="202"/>
      <c r="U107" s="66">
        <f>S107/درآمدها!$J$4</f>
        <v>1.2790226085101034E-2</v>
      </c>
    </row>
    <row r="108" spans="1:21" s="23" customFormat="1" ht="42.75" customHeight="1">
      <c r="A108" s="23">
        <v>98</v>
      </c>
      <c r="B108" s="208" t="s">
        <v>121</v>
      </c>
      <c r="C108" s="151"/>
      <c r="D108" s="209">
        <v>0</v>
      </c>
      <c r="E108" s="209"/>
      <c r="F108" s="209">
        <f>'درآمد ناشی از تغییر قیمت اوراق '!I95</f>
        <v>415222551</v>
      </c>
      <c r="G108" s="209"/>
      <c r="H108" s="209">
        <v>-26540126</v>
      </c>
      <c r="I108" s="209"/>
      <c r="J108" s="210">
        <f t="shared" si="4"/>
        <v>388682425</v>
      </c>
      <c r="K108" s="66">
        <f t="shared" si="5"/>
        <v>-1.1850897852978752E-3</v>
      </c>
      <c r="L108" s="66"/>
      <c r="M108" s="209">
        <v>0</v>
      </c>
      <c r="N108" s="209"/>
      <c r="O108" s="209">
        <v>-3751453393</v>
      </c>
      <c r="P108" s="209"/>
      <c r="Q108" s="209">
        <v>-193153561</v>
      </c>
      <c r="R108" s="209"/>
      <c r="S108" s="210">
        <f t="shared" si="3"/>
        <v>-3944606954</v>
      </c>
      <c r="T108" s="202"/>
      <c r="U108" s="66">
        <f>S108/درآمدها!$J$4</f>
        <v>-8.6690876540209197E-2</v>
      </c>
    </row>
    <row r="109" spans="1:21" s="23" customFormat="1" ht="42.6" customHeight="1">
      <c r="A109" s="23">
        <v>99</v>
      </c>
      <c r="B109" s="208" t="s">
        <v>120</v>
      </c>
      <c r="C109" s="151"/>
      <c r="D109" s="209">
        <v>0</v>
      </c>
      <c r="E109" s="209"/>
      <c r="F109" s="209">
        <f>'درآمد ناشی از تغییر قیمت اوراق '!I96</f>
        <v>-2303403992</v>
      </c>
      <c r="G109" s="209"/>
      <c r="H109" s="209">
        <v>20245543</v>
      </c>
      <c r="I109" s="209"/>
      <c r="J109" s="210">
        <f t="shared" si="4"/>
        <v>-2283158449</v>
      </c>
      <c r="K109" s="66">
        <f t="shared" si="5"/>
        <v>6.9613329085472277E-3</v>
      </c>
      <c r="L109" s="66"/>
      <c r="M109" s="209">
        <v>476606250</v>
      </c>
      <c r="N109" s="209">
        <v>476606250</v>
      </c>
      <c r="O109" s="209">
        <v>10567787979</v>
      </c>
      <c r="P109" s="209"/>
      <c r="Q109" s="209">
        <v>301880295</v>
      </c>
      <c r="R109" s="209"/>
      <c r="S109" s="210">
        <f t="shared" si="3"/>
        <v>11346274524</v>
      </c>
      <c r="T109" s="202"/>
      <c r="U109" s="66">
        <f>S109/درآمدها!$J$4</f>
        <v>0.24935779291114765</v>
      </c>
    </row>
    <row r="110" spans="1:21" s="23" customFormat="1" ht="42.75" customHeight="1">
      <c r="A110" s="23">
        <v>100</v>
      </c>
      <c r="B110" s="208" t="s">
        <v>119</v>
      </c>
      <c r="C110" s="151"/>
      <c r="D110" s="209">
        <f>'درآمد سود سهام'!N29</f>
        <v>0</v>
      </c>
      <c r="E110" s="209"/>
      <c r="F110" s="209">
        <f>'درآمد ناشی از تغییر قیمت اوراق '!I97</f>
        <v>-870171891</v>
      </c>
      <c r="G110" s="209"/>
      <c r="H110" s="209">
        <v>1982735215</v>
      </c>
      <c r="I110" s="209"/>
      <c r="J110" s="210">
        <f t="shared" si="4"/>
        <v>1112563324</v>
      </c>
      <c r="K110" s="66">
        <f t="shared" si="5"/>
        <v>-3.3921971922693706E-3</v>
      </c>
      <c r="L110" s="66"/>
      <c r="M110" s="209">
        <v>994992350</v>
      </c>
      <c r="N110" s="209">
        <v>994992350</v>
      </c>
      <c r="O110" s="209">
        <v>9685409825</v>
      </c>
      <c r="P110" s="209"/>
      <c r="Q110" s="209">
        <v>9094401578</v>
      </c>
      <c r="R110" s="209"/>
      <c r="S110" s="210">
        <f t="shared" si="3"/>
        <v>19774803753</v>
      </c>
      <c r="T110" s="202"/>
      <c r="U110" s="66">
        <f>S110/درآمدها!$J$4</f>
        <v>0.43459211291503203</v>
      </c>
    </row>
    <row r="111" spans="1:21" s="23" customFormat="1" ht="42.6" customHeight="1">
      <c r="A111" s="23">
        <v>101</v>
      </c>
      <c r="B111" s="208" t="s">
        <v>118</v>
      </c>
      <c r="C111" s="151"/>
      <c r="D111" s="209">
        <f>'درآمد سود سهام'!N89</f>
        <v>0</v>
      </c>
      <c r="E111" s="209"/>
      <c r="F111" s="209">
        <f>'درآمد ناشی از تغییر قیمت اوراق '!I98</f>
        <v>-1937916748</v>
      </c>
      <c r="G111" s="209"/>
      <c r="H111" s="209">
        <v>58359716</v>
      </c>
      <c r="I111" s="209"/>
      <c r="J111" s="210">
        <f t="shared" si="4"/>
        <v>-1879557032</v>
      </c>
      <c r="K111" s="66">
        <f t="shared" si="5"/>
        <v>5.7307552290484743E-3</v>
      </c>
      <c r="L111" s="66"/>
      <c r="M111" s="209">
        <v>91339140</v>
      </c>
      <c r="N111" s="209">
        <v>91339140</v>
      </c>
      <c r="O111" s="209">
        <v>5942757022</v>
      </c>
      <c r="P111" s="209"/>
      <c r="Q111" s="209">
        <v>2607894876</v>
      </c>
      <c r="R111" s="209"/>
      <c r="S111" s="210">
        <f t="shared" si="3"/>
        <v>8641991038</v>
      </c>
      <c r="T111" s="202"/>
      <c r="U111" s="66">
        <f>S111/درآمدها!$J$4</f>
        <v>0.18992558368258972</v>
      </c>
    </row>
    <row r="112" spans="1:21" s="23" customFormat="1" ht="42.75" customHeight="1">
      <c r="A112" s="23">
        <v>102</v>
      </c>
      <c r="B112" s="208" t="s">
        <v>117</v>
      </c>
      <c r="C112" s="151"/>
      <c r="D112" s="209">
        <v>0</v>
      </c>
      <c r="E112" s="209"/>
      <c r="F112" s="209">
        <f>'درآمد ناشی از تغییر قیمت اوراق '!I99</f>
        <v>23451540</v>
      </c>
      <c r="G112" s="209"/>
      <c r="H112" s="209">
        <v>15394085</v>
      </c>
      <c r="I112" s="209"/>
      <c r="J112" s="210">
        <f t="shared" si="4"/>
        <v>38845625</v>
      </c>
      <c r="K112" s="66">
        <f t="shared" si="5"/>
        <v>-1.1844001794269903E-4</v>
      </c>
      <c r="L112" s="66"/>
      <c r="M112" s="209">
        <v>0</v>
      </c>
      <c r="N112" s="209"/>
      <c r="O112" s="209">
        <v>1526662749</v>
      </c>
      <c r="P112" s="209"/>
      <c r="Q112" s="209">
        <v>-18994937</v>
      </c>
      <c r="R112" s="209"/>
      <c r="S112" s="210">
        <f t="shared" si="3"/>
        <v>1507667812</v>
      </c>
      <c r="T112" s="202"/>
      <c r="U112" s="66">
        <f>S112/درآمدها!$J$4</f>
        <v>3.3134110870337255E-2</v>
      </c>
    </row>
    <row r="113" spans="1:21" s="23" customFormat="1" ht="42.75" customHeight="1">
      <c r="A113" s="23">
        <v>103</v>
      </c>
      <c r="B113" s="208" t="s">
        <v>116</v>
      </c>
      <c r="C113" s="151"/>
      <c r="D113" s="209">
        <v>0</v>
      </c>
      <c r="E113" s="209"/>
      <c r="F113" s="209">
        <f>'درآمد ناشی از تغییر قیمت اوراق '!I100</f>
        <v>-4204026768</v>
      </c>
      <c r="G113" s="209"/>
      <c r="H113" s="209">
        <v>-365445989</v>
      </c>
      <c r="I113" s="209"/>
      <c r="J113" s="210">
        <f t="shared" si="4"/>
        <v>-4569472757</v>
      </c>
      <c r="K113" s="66">
        <f t="shared" si="5"/>
        <v>1.393228800740764E-2</v>
      </c>
      <c r="L113" s="66"/>
      <c r="M113" s="209">
        <v>11096076620</v>
      </c>
      <c r="N113" s="209">
        <v>11096076620</v>
      </c>
      <c r="O113" s="209">
        <v>0</v>
      </c>
      <c r="P113" s="209"/>
      <c r="Q113" s="209">
        <v>-1057251723</v>
      </c>
      <c r="R113" s="209"/>
      <c r="S113" s="210">
        <f t="shared" si="3"/>
        <v>10038824897</v>
      </c>
      <c r="T113" s="202"/>
      <c r="U113" s="66">
        <f>S113/درآمدها!$J$4</f>
        <v>0.22062388975715558</v>
      </c>
    </row>
    <row r="114" spans="1:21" s="23" customFormat="1" ht="42.75" customHeight="1">
      <c r="A114" s="23">
        <v>104</v>
      </c>
      <c r="B114" s="208" t="s">
        <v>115</v>
      </c>
      <c r="C114" s="151"/>
      <c r="D114" s="209">
        <v>0</v>
      </c>
      <c r="E114" s="209"/>
      <c r="F114" s="209">
        <f>'درآمد ناشی از تغییر قیمت اوراق '!I101</f>
        <v>4881278323</v>
      </c>
      <c r="G114" s="209"/>
      <c r="H114" s="209">
        <v>56409098</v>
      </c>
      <c r="I114" s="209"/>
      <c r="J114" s="210">
        <f t="shared" si="4"/>
        <v>4937687421</v>
      </c>
      <c r="K114" s="66">
        <f t="shared" si="5"/>
        <v>-1.5054971743630829E-2</v>
      </c>
      <c r="L114" s="66"/>
      <c r="M114" s="209">
        <v>0</v>
      </c>
      <c r="N114" s="209"/>
      <c r="O114" s="209">
        <v>7677274079</v>
      </c>
      <c r="P114" s="209"/>
      <c r="Q114" s="209">
        <v>1478718514</v>
      </c>
      <c r="R114" s="209"/>
      <c r="S114" s="210">
        <f t="shared" si="3"/>
        <v>9155992593</v>
      </c>
      <c r="T114" s="202"/>
      <c r="U114" s="66">
        <f>S114/درآمدها!$J$4</f>
        <v>0.20122182836947686</v>
      </c>
    </row>
    <row r="115" spans="1:21" s="23" customFormat="1" ht="42.75" customHeight="1">
      <c r="A115" s="23">
        <v>105</v>
      </c>
      <c r="B115" s="208" t="s">
        <v>114</v>
      </c>
      <c r="C115" s="151"/>
      <c r="D115" s="209">
        <v>0</v>
      </c>
      <c r="E115" s="209"/>
      <c r="F115" s="209">
        <f>'درآمد ناشی از تغییر قیمت اوراق '!I102</f>
        <v>-1946649861</v>
      </c>
      <c r="G115" s="209"/>
      <c r="H115" s="209">
        <v>589687758</v>
      </c>
      <c r="I115" s="209"/>
      <c r="J115" s="210">
        <f t="shared" si="4"/>
        <v>-1356962103</v>
      </c>
      <c r="K115" s="66">
        <f t="shared" si="5"/>
        <v>4.1373672280181515E-3</v>
      </c>
      <c r="L115" s="66"/>
      <c r="M115" s="209">
        <v>0</v>
      </c>
      <c r="N115" s="209"/>
      <c r="O115" s="209">
        <v>12105636917</v>
      </c>
      <c r="P115" s="209"/>
      <c r="Q115" s="209">
        <v>1911512369</v>
      </c>
      <c r="R115" s="209"/>
      <c r="S115" s="210">
        <f t="shared" si="3"/>
        <v>14017149286</v>
      </c>
      <c r="T115" s="202"/>
      <c r="U115" s="66">
        <f>S115/درآمدها!$J$4</f>
        <v>0.3080557764991223</v>
      </c>
    </row>
    <row r="116" spans="1:21" s="23" customFormat="1" ht="42.6" customHeight="1">
      <c r="A116" s="23">
        <v>106</v>
      </c>
      <c r="B116" s="208" t="s">
        <v>113</v>
      </c>
      <c r="C116" s="151"/>
      <c r="D116" s="209">
        <v>0</v>
      </c>
      <c r="E116" s="209"/>
      <c r="F116" s="209">
        <f>'درآمد ناشی از تغییر قیمت اوراق '!I103</f>
        <v>-2286096594</v>
      </c>
      <c r="G116" s="209"/>
      <c r="H116" s="209">
        <v>9890359</v>
      </c>
      <c r="I116" s="209"/>
      <c r="J116" s="210">
        <f t="shared" si="4"/>
        <v>-2276206235</v>
      </c>
      <c r="K116" s="66">
        <f t="shared" si="5"/>
        <v>6.9401356604426728E-3</v>
      </c>
      <c r="L116" s="66"/>
      <c r="M116" s="209">
        <v>0</v>
      </c>
      <c r="N116" s="209"/>
      <c r="O116" s="209">
        <v>-879366378</v>
      </c>
      <c r="P116" s="209"/>
      <c r="Q116" s="209">
        <v>-138705666</v>
      </c>
      <c r="R116" s="209"/>
      <c r="S116" s="210">
        <f t="shared" si="3"/>
        <v>-1018072044</v>
      </c>
      <c r="T116" s="202"/>
      <c r="U116" s="66">
        <f>S116/درآمدها!$J$4</f>
        <v>-2.2374233708112666E-2</v>
      </c>
    </row>
    <row r="117" spans="1:21" s="23" customFormat="1" ht="42.75" customHeight="1">
      <c r="A117" s="23">
        <v>107</v>
      </c>
      <c r="B117" s="208" t="s">
        <v>408</v>
      </c>
      <c r="C117" s="151"/>
      <c r="D117" s="209">
        <v>0</v>
      </c>
      <c r="E117" s="209"/>
      <c r="F117" s="209">
        <f>'درآمد ناشی از تغییر قیمت اوراق '!I104</f>
        <v>1706390394</v>
      </c>
      <c r="G117" s="209"/>
      <c r="H117" s="209">
        <v>14728047</v>
      </c>
      <c r="I117" s="209"/>
      <c r="J117" s="210">
        <f t="shared" si="4"/>
        <v>1721118441</v>
      </c>
      <c r="K117" s="66">
        <f t="shared" si="5"/>
        <v>-5.2476771588447907E-3</v>
      </c>
      <c r="L117" s="66"/>
      <c r="M117" s="209">
        <v>0</v>
      </c>
      <c r="N117" s="209"/>
      <c r="O117" s="209">
        <v>1475657904</v>
      </c>
      <c r="P117" s="209"/>
      <c r="Q117" s="209">
        <v>14728047</v>
      </c>
      <c r="R117" s="209"/>
      <c r="S117" s="210">
        <f t="shared" si="3"/>
        <v>1490385951</v>
      </c>
      <c r="T117" s="202"/>
      <c r="U117" s="66">
        <f>S117/درآمدها!$J$4</f>
        <v>3.2754306317993497E-2</v>
      </c>
    </row>
    <row r="118" spans="1:21" s="23" customFormat="1" ht="42.75" customHeight="1">
      <c r="A118" s="23">
        <v>108</v>
      </c>
      <c r="B118" s="208" t="s">
        <v>412</v>
      </c>
      <c r="C118" s="151"/>
      <c r="D118" s="209">
        <v>0</v>
      </c>
      <c r="E118" s="209"/>
      <c r="F118" s="209">
        <f>'درآمد ناشی از تغییر قیمت اوراق '!I105</f>
        <v>1957747023</v>
      </c>
      <c r="G118" s="209"/>
      <c r="H118" s="209">
        <v>29484100</v>
      </c>
      <c r="I118" s="209"/>
      <c r="J118" s="210">
        <f t="shared" si="4"/>
        <v>1987231123</v>
      </c>
      <c r="K118" s="66">
        <f t="shared" si="5"/>
        <v>-6.0590527212372033E-3</v>
      </c>
      <c r="L118" s="66"/>
      <c r="M118" s="209">
        <v>0</v>
      </c>
      <c r="N118" s="209"/>
      <c r="O118" s="209">
        <v>1117096969</v>
      </c>
      <c r="P118" s="209"/>
      <c r="Q118" s="209">
        <v>29484100</v>
      </c>
      <c r="R118" s="209"/>
      <c r="S118" s="210">
        <f t="shared" si="3"/>
        <v>1146581069</v>
      </c>
      <c r="T118" s="202"/>
      <c r="U118" s="66">
        <f>S118/درآمدها!$J$4</f>
        <v>2.5198484679246978E-2</v>
      </c>
    </row>
    <row r="119" spans="1:21" s="23" customFormat="1" ht="42.75" customHeight="1">
      <c r="A119" s="23">
        <v>109</v>
      </c>
      <c r="B119" s="208" t="s">
        <v>402</v>
      </c>
      <c r="C119" s="151"/>
      <c r="D119" s="209">
        <v>0</v>
      </c>
      <c r="E119" s="209"/>
      <c r="F119" s="209">
        <f>'درآمد ناشی از تغییر قیمت اوراق '!I106</f>
        <v>-4214959904</v>
      </c>
      <c r="G119" s="209"/>
      <c r="H119" s="209">
        <v>-3149060</v>
      </c>
      <c r="I119" s="209"/>
      <c r="J119" s="210">
        <f t="shared" si="4"/>
        <v>-4218108964</v>
      </c>
      <c r="K119" s="66">
        <f t="shared" si="5"/>
        <v>1.2860982449900591E-2</v>
      </c>
      <c r="L119" s="66"/>
      <c r="M119" s="209">
        <v>0</v>
      </c>
      <c r="N119" s="209"/>
      <c r="O119" s="209">
        <v>-4324165534</v>
      </c>
      <c r="P119" s="209"/>
      <c r="Q119" s="209">
        <v>-3149060</v>
      </c>
      <c r="R119" s="209"/>
      <c r="S119" s="210">
        <f t="shared" si="3"/>
        <v>-4327314594</v>
      </c>
      <c r="T119" s="202"/>
      <c r="U119" s="66">
        <f>S119/درآمدها!$J$4</f>
        <v>-9.5101666552276601E-2</v>
      </c>
    </row>
    <row r="120" spans="1:21" s="23" customFormat="1" ht="42.75" customHeight="1">
      <c r="A120" s="23">
        <v>110</v>
      </c>
      <c r="B120" s="208" t="s">
        <v>417</v>
      </c>
      <c r="C120" s="151"/>
      <c r="D120" s="209">
        <v>0</v>
      </c>
      <c r="E120" s="209"/>
      <c r="F120" s="209">
        <f>'درآمد ناشی از تغییر قیمت اوراق '!I107</f>
        <v>-4089310432</v>
      </c>
      <c r="G120" s="209"/>
      <c r="H120" s="209">
        <v>-19334871</v>
      </c>
      <c r="I120" s="209"/>
      <c r="J120" s="210">
        <f t="shared" si="4"/>
        <v>-4108645303</v>
      </c>
      <c r="K120" s="66">
        <f t="shared" si="5"/>
        <v>1.2527228572265374E-2</v>
      </c>
      <c r="L120" s="66"/>
      <c r="M120" s="209">
        <v>0</v>
      </c>
      <c r="N120" s="209"/>
      <c r="O120" s="209">
        <v>-4420160996</v>
      </c>
      <c r="P120" s="209"/>
      <c r="Q120" s="209">
        <v>-19334871</v>
      </c>
      <c r="R120" s="209"/>
      <c r="S120" s="210">
        <f t="shared" si="3"/>
        <v>-4439495867</v>
      </c>
      <c r="T120" s="202"/>
      <c r="U120" s="66">
        <f>S120/درآمدها!$J$4</f>
        <v>-9.7567081484911361E-2</v>
      </c>
    </row>
    <row r="121" spans="1:21" s="23" customFormat="1" ht="42.75" customHeight="1">
      <c r="A121" s="23">
        <v>111</v>
      </c>
      <c r="B121" s="208" t="s">
        <v>382</v>
      </c>
      <c r="C121" s="151"/>
      <c r="D121" s="209">
        <v>0</v>
      </c>
      <c r="E121" s="209"/>
      <c r="F121" s="209">
        <f>'درآمد ناشی از تغییر قیمت اوراق '!I108</f>
        <v>568207880</v>
      </c>
      <c r="G121" s="209"/>
      <c r="H121" s="209">
        <v>-9441195</v>
      </c>
      <c r="I121" s="209"/>
      <c r="J121" s="210">
        <f t="shared" si="4"/>
        <v>558766685</v>
      </c>
      <c r="K121" s="66">
        <f t="shared" si="5"/>
        <v>-1.7036754125382835E-3</v>
      </c>
      <c r="L121" s="66"/>
      <c r="M121" s="209">
        <v>0</v>
      </c>
      <c r="N121" s="209"/>
      <c r="O121" s="209">
        <v>396996210</v>
      </c>
      <c r="P121" s="209"/>
      <c r="Q121" s="209">
        <v>-9441195</v>
      </c>
      <c r="R121" s="209"/>
      <c r="S121" s="210">
        <f t="shared" si="3"/>
        <v>387555015</v>
      </c>
      <c r="T121" s="202"/>
      <c r="U121" s="66">
        <f>S121/درآمدها!$J$4</f>
        <v>8.5173210790582422E-3</v>
      </c>
    </row>
    <row r="122" spans="1:21" s="23" customFormat="1" ht="42.75" customHeight="1">
      <c r="A122" s="23">
        <v>112</v>
      </c>
      <c r="B122" s="208" t="s">
        <v>381</v>
      </c>
      <c r="C122" s="151"/>
      <c r="D122" s="209">
        <v>0</v>
      </c>
      <c r="E122" s="209"/>
      <c r="F122" s="209">
        <f>'درآمد ناشی از تغییر قیمت اوراق '!I109</f>
        <v>-312188846</v>
      </c>
      <c r="G122" s="209"/>
      <c r="H122" s="209">
        <v>-10346312</v>
      </c>
      <c r="I122" s="209"/>
      <c r="J122" s="210">
        <f t="shared" si="4"/>
        <v>-322535158</v>
      </c>
      <c r="K122" s="66">
        <f t="shared" si="5"/>
        <v>9.8340726660135509E-4</v>
      </c>
      <c r="L122" s="66"/>
      <c r="M122" s="209">
        <v>0</v>
      </c>
      <c r="N122" s="209"/>
      <c r="O122" s="209">
        <v>-2422880084</v>
      </c>
      <c r="P122" s="209"/>
      <c r="Q122" s="209">
        <v>-10346312</v>
      </c>
      <c r="R122" s="209"/>
      <c r="S122" s="210">
        <f t="shared" si="3"/>
        <v>-2433226396</v>
      </c>
      <c r="T122" s="202"/>
      <c r="U122" s="66">
        <f>S122/درآمدها!$J$4</f>
        <v>-5.3475170416183923E-2</v>
      </c>
    </row>
    <row r="123" spans="1:21" s="23" customFormat="1" ht="42.75" customHeight="1">
      <c r="A123" s="23">
        <v>113</v>
      </c>
      <c r="B123" s="208" t="s">
        <v>399</v>
      </c>
      <c r="C123" s="151"/>
      <c r="D123" s="209">
        <v>0</v>
      </c>
      <c r="E123" s="209"/>
      <c r="F123" s="209">
        <f>'درآمد ناشی از تغییر قیمت اوراق '!I110</f>
        <v>-3059033454</v>
      </c>
      <c r="G123" s="209"/>
      <c r="H123" s="209">
        <v>-51747851</v>
      </c>
      <c r="I123" s="209"/>
      <c r="J123" s="210">
        <f t="shared" si="4"/>
        <v>-3110781305</v>
      </c>
      <c r="K123" s="66">
        <f t="shared" si="5"/>
        <v>9.4847487607681094E-3</v>
      </c>
      <c r="L123" s="66"/>
      <c r="M123" s="209">
        <v>0</v>
      </c>
      <c r="N123" s="209"/>
      <c r="O123" s="209">
        <v>-6497782047</v>
      </c>
      <c r="P123" s="209"/>
      <c r="Q123" s="209">
        <v>-51747851</v>
      </c>
      <c r="R123" s="209"/>
      <c r="S123" s="210">
        <f t="shared" si="3"/>
        <v>-6549529898</v>
      </c>
      <c r="T123" s="202"/>
      <c r="U123" s="66">
        <f>S123/درآمدها!$J$4</f>
        <v>-0.14393943285228183</v>
      </c>
    </row>
    <row r="124" spans="1:21" s="23" customFormat="1" ht="42.75" customHeight="1">
      <c r="A124" s="23">
        <v>114</v>
      </c>
      <c r="B124" s="208" t="s">
        <v>391</v>
      </c>
      <c r="C124" s="151"/>
      <c r="D124" s="209">
        <v>0</v>
      </c>
      <c r="E124" s="209"/>
      <c r="F124" s="209">
        <f>'درآمد ناشی از تغییر قیمت اوراق '!I111</f>
        <v>390193328</v>
      </c>
      <c r="G124" s="209"/>
      <c r="H124" s="209">
        <v>-14247829</v>
      </c>
      <c r="I124" s="209"/>
      <c r="J124" s="210">
        <f t="shared" si="4"/>
        <v>375945499</v>
      </c>
      <c r="K124" s="66">
        <f t="shared" si="5"/>
        <v>-1.1462549938902242E-3</v>
      </c>
      <c r="L124" s="66"/>
      <c r="M124" s="209">
        <v>0</v>
      </c>
      <c r="N124" s="209"/>
      <c r="O124" s="209">
        <v>-3062822297</v>
      </c>
      <c r="P124" s="209"/>
      <c r="Q124" s="209">
        <v>-14247829</v>
      </c>
      <c r="R124" s="209"/>
      <c r="S124" s="210">
        <f t="shared" si="3"/>
        <v>-3077070126</v>
      </c>
      <c r="T124" s="202"/>
      <c r="U124" s="66">
        <f>S124/درآمدها!$J$4</f>
        <v>-6.7624964796082432E-2</v>
      </c>
    </row>
    <row r="125" spans="1:21" s="23" customFormat="1" ht="42.75" customHeight="1">
      <c r="A125" s="23">
        <v>115</v>
      </c>
      <c r="B125" s="208" t="s">
        <v>372</v>
      </c>
      <c r="C125" s="151"/>
      <c r="D125" s="209">
        <v>0</v>
      </c>
      <c r="E125" s="209"/>
      <c r="F125" s="209">
        <f>'درآمد ناشی از تغییر قیمت اوراق '!I112</f>
        <v>1860801432</v>
      </c>
      <c r="G125" s="209"/>
      <c r="H125" s="209">
        <v>19898862</v>
      </c>
      <c r="I125" s="209"/>
      <c r="J125" s="210">
        <f t="shared" si="4"/>
        <v>1880700294</v>
      </c>
      <c r="K125" s="66">
        <f t="shared" si="5"/>
        <v>-5.7342410262725685E-3</v>
      </c>
      <c r="L125" s="66"/>
      <c r="M125" s="209">
        <v>0</v>
      </c>
      <c r="N125" s="209"/>
      <c r="O125" s="209">
        <v>2696845854</v>
      </c>
      <c r="P125" s="209"/>
      <c r="Q125" s="209">
        <v>21048212</v>
      </c>
      <c r="R125" s="209"/>
      <c r="S125" s="210">
        <f t="shared" si="3"/>
        <v>2717894066</v>
      </c>
      <c r="T125" s="202"/>
      <c r="U125" s="66">
        <f>S125/درآمدها!$J$4</f>
        <v>5.9731329806141487E-2</v>
      </c>
    </row>
    <row r="126" spans="1:21" s="23" customFormat="1" ht="42.75" customHeight="1">
      <c r="A126" s="23">
        <v>116</v>
      </c>
      <c r="B126" s="208" t="s">
        <v>353</v>
      </c>
      <c r="C126" s="151"/>
      <c r="D126" s="209">
        <v>0</v>
      </c>
      <c r="E126" s="209"/>
      <c r="F126" s="209">
        <f>'درآمد ناشی از تغییر قیمت اوراق '!I113</f>
        <v>-1001569383</v>
      </c>
      <c r="G126" s="209"/>
      <c r="H126" s="209">
        <v>23370661</v>
      </c>
      <c r="I126" s="209"/>
      <c r="J126" s="210">
        <f t="shared" si="4"/>
        <v>-978198722</v>
      </c>
      <c r="K126" s="66">
        <f t="shared" si="5"/>
        <v>2.9825205331412549E-3</v>
      </c>
      <c r="L126" s="66"/>
      <c r="M126" s="209">
        <v>0</v>
      </c>
      <c r="N126" s="209"/>
      <c r="O126" s="209">
        <v>3801041690</v>
      </c>
      <c r="P126" s="209"/>
      <c r="Q126" s="209">
        <v>98789418</v>
      </c>
      <c r="R126" s="209"/>
      <c r="S126" s="210">
        <f t="shared" si="3"/>
        <v>3899831108</v>
      </c>
      <c r="T126" s="202"/>
      <c r="U126" s="66">
        <f>S126/درآمدها!$J$4</f>
        <v>8.5706834940416032E-2</v>
      </c>
    </row>
    <row r="127" spans="1:21" s="23" customFormat="1" ht="42.75" customHeight="1">
      <c r="A127" s="23">
        <v>117</v>
      </c>
      <c r="B127" s="208" t="s">
        <v>286</v>
      </c>
      <c r="C127" s="151"/>
      <c r="D127" s="209">
        <f>'درآمد سود سهام'!N96</f>
        <v>0</v>
      </c>
      <c r="E127" s="209"/>
      <c r="F127" s="209">
        <f>'درآمد ناشی از تغییر قیمت اوراق '!I114</f>
        <v>-1159510983</v>
      </c>
      <c r="G127" s="209"/>
      <c r="H127" s="209">
        <v>-415623858</v>
      </c>
      <c r="I127" s="209"/>
      <c r="J127" s="210">
        <f t="shared" si="4"/>
        <v>-1575134841</v>
      </c>
      <c r="K127" s="66">
        <f t="shared" si="5"/>
        <v>4.8025742623579977E-3</v>
      </c>
      <c r="L127" s="66"/>
      <c r="M127" s="209">
        <v>5059022472</v>
      </c>
      <c r="N127" s="209">
        <v>5059022472</v>
      </c>
      <c r="O127" s="209">
        <v>-4114428971</v>
      </c>
      <c r="P127" s="209"/>
      <c r="Q127" s="209">
        <v>-647696385</v>
      </c>
      <c r="R127" s="209"/>
      <c r="S127" s="210">
        <f t="shared" si="3"/>
        <v>296897116</v>
      </c>
      <c r="T127" s="202"/>
      <c r="U127" s="66">
        <f>S127/درآمدها!$J$4</f>
        <v>6.5249266982608904E-3</v>
      </c>
    </row>
    <row r="128" spans="1:21" s="23" customFormat="1" ht="42.75" customHeight="1">
      <c r="A128" s="23">
        <v>118</v>
      </c>
      <c r="B128" s="208" t="s">
        <v>273</v>
      </c>
      <c r="C128" s="151"/>
      <c r="D128" s="209">
        <f>'درآمد سود سهام'!N105</f>
        <v>70462559</v>
      </c>
      <c r="E128" s="209"/>
      <c r="F128" s="209">
        <f>'درآمد ناشی از تغییر قیمت اوراق '!I115</f>
        <v>599280463</v>
      </c>
      <c r="G128" s="209"/>
      <c r="H128" s="209">
        <v>352314569</v>
      </c>
      <c r="I128" s="209"/>
      <c r="J128" s="210">
        <f t="shared" si="4"/>
        <v>1022057591</v>
      </c>
      <c r="K128" s="66">
        <f t="shared" si="5"/>
        <v>-3.1162458942676748E-3</v>
      </c>
      <c r="L128" s="66"/>
      <c r="M128" s="209">
        <v>70462559</v>
      </c>
      <c r="N128" s="209">
        <v>70462559</v>
      </c>
      <c r="O128" s="209">
        <v>2460772564</v>
      </c>
      <c r="P128" s="209"/>
      <c r="Q128" s="209">
        <v>259400427</v>
      </c>
      <c r="R128" s="209"/>
      <c r="S128" s="210">
        <f t="shared" si="3"/>
        <v>2790635550</v>
      </c>
      <c r="T128" s="202"/>
      <c r="U128" s="66">
        <f>S128/درآمدها!$J$4</f>
        <v>6.1329974001199002E-2</v>
      </c>
    </row>
    <row r="129" spans="1:21" s="23" customFormat="1" ht="42.75" customHeight="1">
      <c r="A129" s="23">
        <v>119</v>
      </c>
      <c r="B129" s="208" t="s">
        <v>270</v>
      </c>
      <c r="C129" s="151"/>
      <c r="D129" s="209">
        <v>0</v>
      </c>
      <c r="E129" s="209"/>
      <c r="F129" s="209">
        <v>0</v>
      </c>
      <c r="G129" s="209"/>
      <c r="H129" s="209">
        <v>0</v>
      </c>
      <c r="I129" s="209"/>
      <c r="J129" s="210">
        <f t="shared" si="4"/>
        <v>0</v>
      </c>
      <c r="K129" s="66">
        <f t="shared" si="5"/>
        <v>0</v>
      </c>
      <c r="L129" s="66"/>
      <c r="M129" s="209">
        <v>0</v>
      </c>
      <c r="N129" s="209"/>
      <c r="O129" s="209">
        <v>0</v>
      </c>
      <c r="P129" s="209"/>
      <c r="Q129" s="209">
        <v>12937022408</v>
      </c>
      <c r="R129" s="209"/>
      <c r="S129" s="210">
        <f t="shared" si="3"/>
        <v>12937022408</v>
      </c>
      <c r="T129" s="202"/>
      <c r="U129" s="66">
        <f>S129/درآمدها!$J$4</f>
        <v>0.28431775977897539</v>
      </c>
    </row>
    <row r="130" spans="1:21" s="23" customFormat="1" ht="42.75" customHeight="1">
      <c r="A130" s="23">
        <v>120</v>
      </c>
      <c r="B130" s="208" t="s">
        <v>253</v>
      </c>
      <c r="C130" s="151"/>
      <c r="D130" s="209">
        <v>0</v>
      </c>
      <c r="E130" s="209"/>
      <c r="F130" s="209">
        <f>'درآمد ناشی از تغییر قیمت اوراق '!I116</f>
        <v>2112073169</v>
      </c>
      <c r="G130" s="209"/>
      <c r="H130" s="209">
        <v>1896535833</v>
      </c>
      <c r="I130" s="209"/>
      <c r="J130" s="210">
        <f t="shared" si="4"/>
        <v>4008609002</v>
      </c>
      <c r="K130" s="66">
        <f t="shared" si="5"/>
        <v>-1.2222218644239728E-2</v>
      </c>
      <c r="L130" s="66"/>
      <c r="M130" s="209">
        <v>0</v>
      </c>
      <c r="N130" s="209"/>
      <c r="O130" s="209">
        <v>675768856</v>
      </c>
      <c r="P130" s="209"/>
      <c r="Q130" s="209">
        <v>-2496219662</v>
      </c>
      <c r="R130" s="209"/>
      <c r="S130" s="210">
        <f t="shared" si="3"/>
        <v>-1820450806</v>
      </c>
      <c r="T130" s="202"/>
      <c r="U130" s="66">
        <f>S130/درآمدها!$J$4</f>
        <v>-4.0008162514249407E-2</v>
      </c>
    </row>
    <row r="131" spans="1:21" s="23" customFormat="1" ht="42.75" customHeight="1">
      <c r="A131" s="23">
        <v>121</v>
      </c>
      <c r="B131" s="208" t="s">
        <v>149</v>
      </c>
      <c r="C131" s="151"/>
      <c r="D131" s="209">
        <v>0</v>
      </c>
      <c r="E131" s="209"/>
      <c r="F131" s="209">
        <f>'درآمد ناشی از تغییر قیمت اوراق '!I117</f>
        <v>1676649808</v>
      </c>
      <c r="G131" s="209"/>
      <c r="H131" s="209">
        <v>107040489</v>
      </c>
      <c r="I131" s="209"/>
      <c r="J131" s="210">
        <f t="shared" si="4"/>
        <v>1783690297</v>
      </c>
      <c r="K131" s="66">
        <f t="shared" si="5"/>
        <v>-5.4384582763412391E-3</v>
      </c>
      <c r="L131" s="66"/>
      <c r="M131" s="209">
        <v>4104253500</v>
      </c>
      <c r="N131" s="209">
        <v>4104253500</v>
      </c>
      <c r="O131" s="209">
        <v>16846703828</v>
      </c>
      <c r="P131" s="209"/>
      <c r="Q131" s="209">
        <v>4039814391</v>
      </c>
      <c r="R131" s="209"/>
      <c r="S131" s="210">
        <f t="shared" si="3"/>
        <v>24990771719</v>
      </c>
      <c r="T131" s="202"/>
      <c r="U131" s="66">
        <f>S131/درآمدها!$J$4</f>
        <v>0.54922377083462914</v>
      </c>
    </row>
    <row r="132" spans="1:21" s="23" customFormat="1" ht="42.75" customHeight="1">
      <c r="A132" s="23">
        <v>122</v>
      </c>
      <c r="B132" s="208" t="s">
        <v>148</v>
      </c>
      <c r="C132" s="151"/>
      <c r="D132" s="209">
        <v>0</v>
      </c>
      <c r="E132" s="209"/>
      <c r="F132" s="209">
        <f>'درآمد ناشی از تغییر قیمت اوراق '!I118</f>
        <v>3802714901</v>
      </c>
      <c r="G132" s="209"/>
      <c r="H132" s="209">
        <v>-2048918</v>
      </c>
      <c r="I132" s="209"/>
      <c r="J132" s="210">
        <f t="shared" si="4"/>
        <v>3800665983</v>
      </c>
      <c r="K132" s="66">
        <f t="shared" si="5"/>
        <v>-1.1588201946055079E-2</v>
      </c>
      <c r="L132" s="66"/>
      <c r="M132" s="209">
        <v>302815250</v>
      </c>
      <c r="N132" s="209">
        <v>302815250</v>
      </c>
      <c r="O132" s="209">
        <v>2212370980</v>
      </c>
      <c r="P132" s="209"/>
      <c r="Q132" s="209">
        <v>-80696148</v>
      </c>
      <c r="R132" s="209"/>
      <c r="S132" s="210">
        <f t="shared" si="3"/>
        <v>2434490082</v>
      </c>
      <c r="T132" s="202"/>
      <c r="U132" s="66">
        <f>S132/درآمدها!$J$4</f>
        <v>5.3502942523339113E-2</v>
      </c>
    </row>
    <row r="133" spans="1:21" s="23" customFormat="1" ht="42.75" customHeight="1">
      <c r="A133" s="23">
        <v>123</v>
      </c>
      <c r="B133" s="208" t="s">
        <v>147</v>
      </c>
      <c r="C133" s="151"/>
      <c r="D133" s="209">
        <v>0</v>
      </c>
      <c r="E133" s="209"/>
      <c r="F133" s="209">
        <f>'درآمد ناشی از تغییر قیمت اوراق '!I119</f>
        <v>-1543951489</v>
      </c>
      <c r="G133" s="209"/>
      <c r="H133" s="209">
        <v>-7296479</v>
      </c>
      <c r="I133" s="209"/>
      <c r="J133" s="210">
        <f t="shared" si="4"/>
        <v>-1551247968</v>
      </c>
      <c r="K133" s="66">
        <f t="shared" si="5"/>
        <v>4.7297433665566052E-3</v>
      </c>
      <c r="L133" s="66"/>
      <c r="M133" s="209">
        <v>2715264750</v>
      </c>
      <c r="N133" s="209">
        <v>2715264750</v>
      </c>
      <c r="O133" s="209">
        <v>-1889358171</v>
      </c>
      <c r="P133" s="209"/>
      <c r="Q133" s="209">
        <v>-176605173</v>
      </c>
      <c r="R133" s="209"/>
      <c r="S133" s="210">
        <f t="shared" si="3"/>
        <v>649301406</v>
      </c>
      <c r="T133" s="202"/>
      <c r="U133" s="66">
        <f>S133/درآمدها!$J$4</f>
        <v>1.4269738070570324E-2</v>
      </c>
    </row>
    <row r="134" spans="1:21" s="23" customFormat="1" ht="42.75" customHeight="1">
      <c r="A134" s="23">
        <v>124</v>
      </c>
      <c r="B134" s="208" t="s">
        <v>146</v>
      </c>
      <c r="C134" s="151"/>
      <c r="D134" s="209">
        <f>'درآمد سود سهام'!N18</f>
        <v>0</v>
      </c>
      <c r="E134" s="209"/>
      <c r="F134" s="209">
        <f>'درآمد ناشی از تغییر قیمت اوراق '!I120</f>
        <v>-1796614309</v>
      </c>
      <c r="G134" s="209"/>
      <c r="H134" s="209">
        <v>-208634807</v>
      </c>
      <c r="I134" s="209"/>
      <c r="J134" s="210">
        <f t="shared" si="4"/>
        <v>-2005249116</v>
      </c>
      <c r="K134" s="66">
        <f t="shared" si="5"/>
        <v>6.1139894461376635E-3</v>
      </c>
      <c r="L134" s="66"/>
      <c r="M134" s="209">
        <v>6485971200</v>
      </c>
      <c r="N134" s="209">
        <v>6485971200</v>
      </c>
      <c r="O134" s="209">
        <v>-19601343466</v>
      </c>
      <c r="P134" s="209"/>
      <c r="Q134" s="209">
        <v>-2248613130</v>
      </c>
      <c r="R134" s="209"/>
      <c r="S134" s="210">
        <f t="shared" si="3"/>
        <v>-15363985396</v>
      </c>
      <c r="T134" s="202"/>
      <c r="U134" s="66">
        <f>S134/درآمدها!$J$4</f>
        <v>-0.33765527888135777</v>
      </c>
    </row>
    <row r="135" spans="1:21" s="23" customFormat="1" ht="42.75" customHeight="1">
      <c r="A135" s="23">
        <v>125</v>
      </c>
      <c r="B135" s="208" t="s">
        <v>145</v>
      </c>
      <c r="C135" s="151"/>
      <c r="D135" s="209">
        <v>0</v>
      </c>
      <c r="E135" s="209"/>
      <c r="F135" s="209">
        <v>0</v>
      </c>
      <c r="G135" s="209"/>
      <c r="H135" s="209">
        <v>0</v>
      </c>
      <c r="I135" s="209"/>
      <c r="J135" s="210">
        <f t="shared" si="4"/>
        <v>0</v>
      </c>
      <c r="K135" s="66">
        <f t="shared" si="5"/>
        <v>0</v>
      </c>
      <c r="L135" s="66"/>
      <c r="M135" s="209">
        <v>0</v>
      </c>
      <c r="N135" s="209"/>
      <c r="O135" s="209">
        <v>0</v>
      </c>
      <c r="P135" s="209"/>
      <c r="Q135" s="209">
        <v>-66223110</v>
      </c>
      <c r="R135" s="209"/>
      <c r="S135" s="210">
        <f t="shared" si="3"/>
        <v>-66223110</v>
      </c>
      <c r="T135" s="202"/>
      <c r="U135" s="66">
        <f>S135/درآمدها!$J$4</f>
        <v>-1.4553894773463134E-3</v>
      </c>
    </row>
    <row r="136" spans="1:21" s="23" customFormat="1" ht="42.75" customHeight="1">
      <c r="A136" s="23">
        <v>126</v>
      </c>
      <c r="B136" s="208" t="s">
        <v>144</v>
      </c>
      <c r="C136" s="151"/>
      <c r="D136" s="209">
        <v>0</v>
      </c>
      <c r="E136" s="209"/>
      <c r="F136" s="209">
        <f>'درآمد ناشی از تغییر قیمت اوراق '!I121</f>
        <v>-7102250211</v>
      </c>
      <c r="G136" s="209"/>
      <c r="H136" s="209">
        <v>-126463414</v>
      </c>
      <c r="I136" s="209"/>
      <c r="J136" s="210">
        <f t="shared" si="4"/>
        <v>-7228713625</v>
      </c>
      <c r="K136" s="66">
        <f t="shared" si="5"/>
        <v>2.2040293377893469E-2</v>
      </c>
      <c r="L136" s="66"/>
      <c r="M136" s="209">
        <v>0</v>
      </c>
      <c r="N136" s="209"/>
      <c r="O136" s="209">
        <v>-18323504853</v>
      </c>
      <c r="P136" s="209"/>
      <c r="Q136" s="209">
        <v>-1362391544</v>
      </c>
      <c r="R136" s="209"/>
      <c r="S136" s="210">
        <f t="shared" si="3"/>
        <v>-19685896397</v>
      </c>
      <c r="T136" s="202"/>
      <c r="U136" s="66">
        <f>S136/درآمدها!$J$4</f>
        <v>-0.4326381903284745</v>
      </c>
    </row>
    <row r="137" spans="1:21" s="23" customFormat="1" ht="42.75" customHeight="1">
      <c r="A137" s="23">
        <v>127</v>
      </c>
      <c r="B137" s="208" t="s">
        <v>143</v>
      </c>
      <c r="C137" s="151"/>
      <c r="D137" s="209">
        <v>0</v>
      </c>
      <c r="E137" s="209"/>
      <c r="F137" s="209">
        <f>'درآمد ناشی از تغییر قیمت اوراق '!I122</f>
        <v>-2654162392</v>
      </c>
      <c r="G137" s="209"/>
      <c r="H137" s="209">
        <v>12646143</v>
      </c>
      <c r="I137" s="209"/>
      <c r="J137" s="210">
        <f t="shared" si="4"/>
        <v>-2641516249</v>
      </c>
      <c r="K137" s="66">
        <f t="shared" si="5"/>
        <v>8.053963140700943E-3</v>
      </c>
      <c r="L137" s="66"/>
      <c r="M137" s="209">
        <v>2569638540</v>
      </c>
      <c r="N137" s="209">
        <v>2569638540</v>
      </c>
      <c r="O137" s="209">
        <v>1960614687</v>
      </c>
      <c r="P137" s="209"/>
      <c r="Q137" s="209">
        <v>26859914</v>
      </c>
      <c r="R137" s="209"/>
      <c r="S137" s="210">
        <f t="shared" si="3"/>
        <v>4557113141</v>
      </c>
      <c r="T137" s="202"/>
      <c r="U137" s="66">
        <f>S137/درآمدها!$J$4</f>
        <v>0.1001519637553719</v>
      </c>
    </row>
    <row r="138" spans="1:21" s="23" customFormat="1" ht="42.75" customHeight="1">
      <c r="A138" s="23">
        <v>128</v>
      </c>
      <c r="B138" s="208" t="s">
        <v>142</v>
      </c>
      <c r="C138" s="151"/>
      <c r="D138" s="209">
        <v>0</v>
      </c>
      <c r="E138" s="209"/>
      <c r="F138" s="209">
        <f>'درآمد ناشی از تغییر قیمت اوراق '!I123</f>
        <v>-1846478948</v>
      </c>
      <c r="G138" s="209"/>
      <c r="H138" s="209">
        <v>-72531034</v>
      </c>
      <c r="I138" s="209"/>
      <c r="J138" s="210">
        <f t="shared" si="4"/>
        <v>-1919009982</v>
      </c>
      <c r="K138" s="66">
        <f t="shared" si="5"/>
        <v>5.8510469763402842E-3</v>
      </c>
      <c r="L138" s="66"/>
      <c r="M138" s="209">
        <v>4286886600</v>
      </c>
      <c r="N138" s="209">
        <v>4286886600</v>
      </c>
      <c r="O138" s="209">
        <v>-7748254417</v>
      </c>
      <c r="P138" s="209"/>
      <c r="Q138" s="209">
        <v>-845095549</v>
      </c>
      <c r="R138" s="209"/>
      <c r="S138" s="210">
        <f t="shared" si="3"/>
        <v>-4306463366</v>
      </c>
      <c r="T138" s="202"/>
      <c r="U138" s="66">
        <f>S138/درآمدها!$J$4</f>
        <v>-9.464341779559711E-2</v>
      </c>
    </row>
    <row r="139" spans="1:21" s="23" customFormat="1" ht="42.75" customHeight="1">
      <c r="A139" s="23">
        <v>129</v>
      </c>
      <c r="B139" s="208" t="s">
        <v>141</v>
      </c>
      <c r="C139" s="151"/>
      <c r="D139" s="209">
        <v>0</v>
      </c>
      <c r="E139" s="209"/>
      <c r="F139" s="209">
        <f>'درآمد ناشی از تغییر قیمت اوراق '!I124</f>
        <v>-2284523610</v>
      </c>
      <c r="G139" s="209"/>
      <c r="H139" s="209">
        <v>-44967395</v>
      </c>
      <c r="I139" s="209"/>
      <c r="J139" s="210">
        <f t="shared" si="4"/>
        <v>-2329491005</v>
      </c>
      <c r="K139" s="66">
        <f t="shared" si="5"/>
        <v>7.1026005226986566E-3</v>
      </c>
      <c r="L139" s="66"/>
      <c r="M139" s="209">
        <v>0</v>
      </c>
      <c r="N139" s="209"/>
      <c r="O139" s="209">
        <v>-8219578295</v>
      </c>
      <c r="P139" s="209"/>
      <c r="Q139" s="209">
        <v>-440632041</v>
      </c>
      <c r="R139" s="209"/>
      <c r="S139" s="210">
        <f t="shared" ref="S139:S202" si="6">M139+O139+Q139</f>
        <v>-8660210336</v>
      </c>
      <c r="T139" s="202"/>
      <c r="U139" s="66">
        <f>S139/درآمدها!$J$4</f>
        <v>-0.19032599034717912</v>
      </c>
    </row>
    <row r="140" spans="1:21" s="23" customFormat="1" ht="42.75" customHeight="1">
      <c r="A140" s="23">
        <v>130</v>
      </c>
      <c r="B140" s="208" t="s">
        <v>140</v>
      </c>
      <c r="C140" s="151"/>
      <c r="D140" s="209">
        <v>0</v>
      </c>
      <c r="E140" s="209"/>
      <c r="F140" s="209">
        <f>'درآمد ناشی از تغییر قیمت اوراق '!I125</f>
        <v>4217346397</v>
      </c>
      <c r="G140" s="209"/>
      <c r="H140" s="209">
        <v>7817453</v>
      </c>
      <c r="I140" s="209"/>
      <c r="J140" s="210">
        <f t="shared" ref="J140:J203" si="7">D140+F140+H140</f>
        <v>4225163850</v>
      </c>
      <c r="K140" s="66">
        <f t="shared" ref="K140:K203" si="8">J140/-327977196177</f>
        <v>-1.2882492744159563E-2</v>
      </c>
      <c r="L140" s="66"/>
      <c r="M140" s="209">
        <v>0</v>
      </c>
      <c r="N140" s="209"/>
      <c r="O140" s="209">
        <v>5104739753</v>
      </c>
      <c r="P140" s="209"/>
      <c r="Q140" s="209">
        <v>-214465366</v>
      </c>
      <c r="R140" s="209"/>
      <c r="S140" s="210">
        <f t="shared" si="6"/>
        <v>4890274387</v>
      </c>
      <c r="T140" s="202"/>
      <c r="U140" s="66">
        <f>S140/درآمدها!$J$4</f>
        <v>0.10747386953249391</v>
      </c>
    </row>
    <row r="141" spans="1:21" s="23" customFormat="1" ht="42.75" customHeight="1">
      <c r="A141" s="23">
        <v>131</v>
      </c>
      <c r="B141" s="150" t="s">
        <v>139</v>
      </c>
      <c r="C141" s="151"/>
      <c r="D141" s="209">
        <v>0</v>
      </c>
      <c r="E141" s="209"/>
      <c r="F141" s="209">
        <f>'درآمد ناشی از تغییر قیمت اوراق '!I126</f>
        <v>-2216945719</v>
      </c>
      <c r="G141" s="209"/>
      <c r="H141" s="209">
        <v>-3376123</v>
      </c>
      <c r="I141" s="209"/>
      <c r="J141" s="210">
        <f t="shared" si="7"/>
        <v>-2220321842</v>
      </c>
      <c r="K141" s="66">
        <f t="shared" si="8"/>
        <v>6.7697445672465452E-3</v>
      </c>
      <c r="L141" s="66"/>
      <c r="M141" s="209">
        <v>0</v>
      </c>
      <c r="N141" s="209"/>
      <c r="O141" s="209">
        <v>-1041294318</v>
      </c>
      <c r="P141" s="209"/>
      <c r="Q141" s="209">
        <v>-227978118</v>
      </c>
      <c r="R141" s="209"/>
      <c r="S141" s="210">
        <f t="shared" si="6"/>
        <v>-1269272436</v>
      </c>
      <c r="T141" s="202"/>
      <c r="U141" s="66">
        <f>S141/درآمدها!$J$4</f>
        <v>-2.7894880612525173E-2</v>
      </c>
    </row>
    <row r="142" spans="1:21" s="23" customFormat="1" ht="42.75" customHeight="1">
      <c r="A142" s="23">
        <v>132</v>
      </c>
      <c r="B142" s="208" t="s">
        <v>138</v>
      </c>
      <c r="C142" s="151"/>
      <c r="D142" s="209">
        <v>0</v>
      </c>
      <c r="E142" s="209"/>
      <c r="F142" s="209">
        <f>'درآمد ناشی از تغییر قیمت اوراق '!I127</f>
        <v>-2058794192</v>
      </c>
      <c r="G142" s="209"/>
      <c r="H142" s="209">
        <v>41064584</v>
      </c>
      <c r="I142" s="209"/>
      <c r="J142" s="210">
        <f t="shared" si="7"/>
        <v>-2017729608</v>
      </c>
      <c r="K142" s="66">
        <f t="shared" si="8"/>
        <v>6.1520423722114161E-3</v>
      </c>
      <c r="L142" s="66"/>
      <c r="M142" s="209">
        <v>0</v>
      </c>
      <c r="N142" s="209"/>
      <c r="O142" s="209">
        <v>2049809669</v>
      </c>
      <c r="P142" s="209"/>
      <c r="Q142" s="209">
        <v>-84226703</v>
      </c>
      <c r="R142" s="209"/>
      <c r="S142" s="210">
        <f t="shared" si="6"/>
        <v>1965582966</v>
      </c>
      <c r="T142" s="202"/>
      <c r="U142" s="66">
        <f>S142/درآمدها!$J$4</f>
        <v>4.3197741174758428E-2</v>
      </c>
    </row>
    <row r="143" spans="1:21" s="23" customFormat="1" ht="42.75" customHeight="1">
      <c r="A143" s="23">
        <v>133</v>
      </c>
      <c r="B143" s="208" t="s">
        <v>137</v>
      </c>
      <c r="C143" s="151"/>
      <c r="D143" s="209">
        <v>0</v>
      </c>
      <c r="E143" s="209"/>
      <c r="F143" s="209">
        <f>'درآمد ناشی از تغییر قیمت اوراق '!I128</f>
        <v>-4198922489</v>
      </c>
      <c r="G143" s="209"/>
      <c r="H143" s="209">
        <v>-12004865</v>
      </c>
      <c r="I143" s="209"/>
      <c r="J143" s="210">
        <f t="shared" si="7"/>
        <v>-4210927354</v>
      </c>
      <c r="K143" s="66">
        <f t="shared" si="8"/>
        <v>1.2839085775120419E-2</v>
      </c>
      <c r="L143" s="66"/>
      <c r="M143" s="209">
        <v>0</v>
      </c>
      <c r="N143" s="209"/>
      <c r="O143" s="209">
        <v>-4629398951</v>
      </c>
      <c r="P143" s="209"/>
      <c r="Q143" s="209">
        <v>-334149330</v>
      </c>
      <c r="R143" s="209"/>
      <c r="S143" s="210">
        <f t="shared" si="6"/>
        <v>-4963548281</v>
      </c>
      <c r="T143" s="202"/>
      <c r="U143" s="66">
        <f>S143/درآمدها!$J$4</f>
        <v>-0.10908421453579849</v>
      </c>
    </row>
    <row r="144" spans="1:21" s="23" customFormat="1" ht="42.75" customHeight="1">
      <c r="A144" s="23">
        <v>134</v>
      </c>
      <c r="B144" s="208" t="s">
        <v>136</v>
      </c>
      <c r="C144" s="151"/>
      <c r="D144" s="209">
        <f>'درآمد سود سهام'!N85</f>
        <v>0</v>
      </c>
      <c r="E144" s="209"/>
      <c r="F144" s="209">
        <f>'درآمد ناشی از تغییر قیمت اوراق '!I129</f>
        <v>-3399887041</v>
      </c>
      <c r="G144" s="209"/>
      <c r="H144" s="209">
        <v>6059955</v>
      </c>
      <c r="I144" s="209"/>
      <c r="J144" s="210">
        <f t="shared" si="7"/>
        <v>-3393827086</v>
      </c>
      <c r="K144" s="66">
        <f t="shared" si="8"/>
        <v>1.0347753214429115E-2</v>
      </c>
      <c r="L144" s="66"/>
      <c r="M144" s="209">
        <v>1099846257</v>
      </c>
      <c r="N144" s="209">
        <v>1099846257</v>
      </c>
      <c r="O144" s="209">
        <v>50087797</v>
      </c>
      <c r="P144" s="209"/>
      <c r="Q144" s="209">
        <v>-490762645</v>
      </c>
      <c r="R144" s="209"/>
      <c r="S144" s="210">
        <f t="shared" si="6"/>
        <v>659171409</v>
      </c>
      <c r="T144" s="202"/>
      <c r="U144" s="66">
        <f>S144/درآمدها!$J$4</f>
        <v>1.4486651750818452E-2</v>
      </c>
    </row>
    <row r="145" spans="1:21" s="23" customFormat="1" ht="42.75" customHeight="1">
      <c r="A145" s="23">
        <v>135</v>
      </c>
      <c r="B145" s="208" t="s">
        <v>135</v>
      </c>
      <c r="C145" s="151"/>
      <c r="D145" s="209">
        <v>0</v>
      </c>
      <c r="E145" s="209"/>
      <c r="F145" s="209">
        <f>'درآمد ناشی از تغییر قیمت اوراق '!I130</f>
        <v>-1405430433</v>
      </c>
      <c r="G145" s="209"/>
      <c r="H145" s="209">
        <v>-36020261</v>
      </c>
      <c r="I145" s="209"/>
      <c r="J145" s="210">
        <f t="shared" si="7"/>
        <v>-1441450694</v>
      </c>
      <c r="K145" s="66">
        <f t="shared" si="8"/>
        <v>4.3949723053979947E-3</v>
      </c>
      <c r="L145" s="66"/>
      <c r="M145" s="209">
        <v>1840655000</v>
      </c>
      <c r="N145" s="209">
        <v>1840655000</v>
      </c>
      <c r="O145" s="209">
        <v>-5317867552</v>
      </c>
      <c r="P145" s="209"/>
      <c r="Q145" s="209">
        <v>-552744792</v>
      </c>
      <c r="R145" s="209"/>
      <c r="S145" s="210">
        <f t="shared" si="6"/>
        <v>-4029957344</v>
      </c>
      <c r="T145" s="202"/>
      <c r="U145" s="66">
        <f>S145/درآمدها!$J$4</f>
        <v>-8.85666274599924E-2</v>
      </c>
    </row>
    <row r="146" spans="1:21" s="23" customFormat="1" ht="42.75" customHeight="1">
      <c r="A146" s="23">
        <v>136</v>
      </c>
      <c r="B146" s="208" t="s">
        <v>134</v>
      </c>
      <c r="C146" s="151"/>
      <c r="D146" s="209">
        <v>0</v>
      </c>
      <c r="E146" s="209"/>
      <c r="F146" s="209">
        <f>'درآمد ناشی از تغییر قیمت اوراق '!I131</f>
        <v>10334324567</v>
      </c>
      <c r="G146" s="209"/>
      <c r="H146" s="209">
        <v>-442760370</v>
      </c>
      <c r="I146" s="209"/>
      <c r="J146" s="210">
        <f t="shared" si="7"/>
        <v>9891564197</v>
      </c>
      <c r="K146" s="66">
        <f t="shared" si="8"/>
        <v>-3.0159304708677986E-2</v>
      </c>
      <c r="L146" s="66"/>
      <c r="M146" s="209">
        <v>0</v>
      </c>
      <c r="N146" s="209"/>
      <c r="O146" s="209">
        <v>-3990865981</v>
      </c>
      <c r="P146" s="209"/>
      <c r="Q146" s="209">
        <v>-9136921897</v>
      </c>
      <c r="R146" s="209"/>
      <c r="S146" s="210">
        <f t="shared" si="6"/>
        <v>-13127787878</v>
      </c>
      <c r="T146" s="202"/>
      <c r="U146" s="66">
        <f>S146/درآمدها!$J$4</f>
        <v>-0.2885102245798436</v>
      </c>
    </row>
    <row r="147" spans="1:21" s="23" customFormat="1" ht="42.75" customHeight="1">
      <c r="A147" s="23">
        <v>137</v>
      </c>
      <c r="B147" s="208" t="s">
        <v>429</v>
      </c>
      <c r="C147" s="151"/>
      <c r="D147" s="209">
        <v>0</v>
      </c>
      <c r="E147" s="209"/>
      <c r="F147" s="209">
        <f>'درآمد ناشی از تغییر قیمت اوراق '!I132</f>
        <v>255563474</v>
      </c>
      <c r="G147" s="209"/>
      <c r="H147" s="209">
        <v>-164346</v>
      </c>
      <c r="I147" s="209"/>
      <c r="J147" s="210">
        <f t="shared" si="7"/>
        <v>255399128</v>
      </c>
      <c r="K147" s="66">
        <f t="shared" si="8"/>
        <v>-7.7871001696766843E-4</v>
      </c>
      <c r="L147" s="66"/>
      <c r="M147" s="209">
        <v>0</v>
      </c>
      <c r="N147" s="209"/>
      <c r="O147" s="209">
        <v>255563474</v>
      </c>
      <c r="P147" s="209"/>
      <c r="Q147" s="209">
        <v>-164346</v>
      </c>
      <c r="R147" s="209"/>
      <c r="S147" s="210">
        <f t="shared" si="6"/>
        <v>255399128</v>
      </c>
      <c r="T147" s="202"/>
      <c r="U147" s="66">
        <f>S147/درآمدها!$J$4</f>
        <v>5.6129227910713371E-3</v>
      </c>
    </row>
    <row r="148" spans="1:21" s="23" customFormat="1" ht="42.75" customHeight="1">
      <c r="A148" s="23">
        <v>138</v>
      </c>
      <c r="B148" s="208" t="s">
        <v>430</v>
      </c>
      <c r="C148" s="151"/>
      <c r="D148" s="209">
        <v>0</v>
      </c>
      <c r="E148" s="209"/>
      <c r="F148" s="209">
        <f>'درآمد ناشی از تغییر قیمت اوراق '!I133</f>
        <v>228837832</v>
      </c>
      <c r="G148" s="209"/>
      <c r="H148" s="209">
        <v>28317</v>
      </c>
      <c r="I148" s="209"/>
      <c r="J148" s="210">
        <f t="shared" si="7"/>
        <v>228866149</v>
      </c>
      <c r="K148" s="66">
        <f t="shared" si="8"/>
        <v>-6.9781116390935734E-4</v>
      </c>
      <c r="L148" s="66"/>
      <c r="M148" s="209">
        <v>0</v>
      </c>
      <c r="N148" s="209"/>
      <c r="O148" s="209">
        <v>228837832</v>
      </c>
      <c r="P148" s="209"/>
      <c r="Q148" s="209">
        <v>28317</v>
      </c>
      <c r="R148" s="209"/>
      <c r="S148" s="210">
        <f t="shared" si="6"/>
        <v>228866149</v>
      </c>
      <c r="T148" s="202"/>
      <c r="U148" s="66">
        <f>S148/درآمدها!$J$4</f>
        <v>5.0298058332713981E-3</v>
      </c>
    </row>
    <row r="149" spans="1:21" s="23" customFormat="1" ht="42.75" customHeight="1">
      <c r="A149" s="23">
        <v>139</v>
      </c>
      <c r="B149" s="208" t="s">
        <v>416</v>
      </c>
      <c r="C149" s="151"/>
      <c r="D149" s="209">
        <v>0</v>
      </c>
      <c r="E149" s="209"/>
      <c r="F149" s="209">
        <f>'درآمد ناشی از تغییر قیمت اوراق '!I134</f>
        <v>7508294412</v>
      </c>
      <c r="G149" s="209"/>
      <c r="H149" s="209">
        <v>422275</v>
      </c>
      <c r="I149" s="209"/>
      <c r="J149" s="210">
        <f t="shared" si="7"/>
        <v>7508716687</v>
      </c>
      <c r="K149" s="66">
        <f t="shared" si="8"/>
        <v>-2.2894020604248833E-2</v>
      </c>
      <c r="L149" s="66"/>
      <c r="M149" s="209">
        <v>0</v>
      </c>
      <c r="N149" s="209"/>
      <c r="O149" s="209">
        <v>4893931741</v>
      </c>
      <c r="P149" s="209"/>
      <c r="Q149" s="209">
        <v>422275</v>
      </c>
      <c r="R149" s="209"/>
      <c r="S149" s="210">
        <f t="shared" si="6"/>
        <v>4894354016</v>
      </c>
      <c r="T149" s="202"/>
      <c r="U149" s="66">
        <f>S149/درآمدها!$J$4</f>
        <v>0.10756352779707974</v>
      </c>
    </row>
    <row r="150" spans="1:21" s="23" customFormat="1" ht="42.75" customHeight="1">
      <c r="A150" s="23">
        <v>140</v>
      </c>
      <c r="B150" s="208" t="s">
        <v>419</v>
      </c>
      <c r="C150" s="151"/>
      <c r="D150" s="209">
        <v>0</v>
      </c>
      <c r="E150" s="209"/>
      <c r="F150" s="209">
        <f>'درآمد ناشی از تغییر قیمت اوراق '!I135</f>
        <v>-5839051990</v>
      </c>
      <c r="G150" s="209"/>
      <c r="H150" s="209">
        <v>12599287</v>
      </c>
      <c r="I150" s="209"/>
      <c r="J150" s="210">
        <f t="shared" si="7"/>
        <v>-5826452703</v>
      </c>
      <c r="K150" s="66">
        <f t="shared" si="8"/>
        <v>1.7764810392048198E-2</v>
      </c>
      <c r="L150" s="66"/>
      <c r="M150" s="209">
        <v>0</v>
      </c>
      <c r="N150" s="209"/>
      <c r="O150" s="209">
        <v>-1256171133</v>
      </c>
      <c r="P150" s="209"/>
      <c r="Q150" s="209">
        <v>12599287</v>
      </c>
      <c r="R150" s="209"/>
      <c r="S150" s="210">
        <f t="shared" si="6"/>
        <v>-1243571846</v>
      </c>
      <c r="T150" s="202"/>
      <c r="U150" s="66">
        <f>S150/درآمدها!$J$4</f>
        <v>-2.7330057120430164E-2</v>
      </c>
    </row>
    <row r="151" spans="1:21" s="23" customFormat="1" ht="42.75" customHeight="1">
      <c r="A151" s="23">
        <v>141</v>
      </c>
      <c r="B151" s="208" t="s">
        <v>398</v>
      </c>
      <c r="C151" s="151"/>
      <c r="D151" s="209">
        <v>0</v>
      </c>
      <c r="E151" s="209"/>
      <c r="F151" s="209">
        <f>'درآمد ناشی از تغییر قیمت اوراق '!I136</f>
        <v>-5536454590</v>
      </c>
      <c r="G151" s="209"/>
      <c r="H151" s="209">
        <v>-27651140</v>
      </c>
      <c r="I151" s="209"/>
      <c r="J151" s="210">
        <f t="shared" si="7"/>
        <v>-5564105730</v>
      </c>
      <c r="K151" s="66">
        <f t="shared" si="8"/>
        <v>1.6964916448024055E-2</v>
      </c>
      <c r="L151" s="66"/>
      <c r="M151" s="209">
        <v>0</v>
      </c>
      <c r="N151" s="209"/>
      <c r="O151" s="209">
        <v>-3013285503</v>
      </c>
      <c r="P151" s="209"/>
      <c r="Q151" s="209">
        <v>-27651140</v>
      </c>
      <c r="R151" s="209"/>
      <c r="S151" s="210">
        <f t="shared" si="6"/>
        <v>-3040936643</v>
      </c>
      <c r="T151" s="202"/>
      <c r="U151" s="66">
        <f>S151/درآمدها!$J$4</f>
        <v>-6.6830856954604251E-2</v>
      </c>
    </row>
    <row r="152" spans="1:21" s="23" customFormat="1" ht="42.75" customHeight="1">
      <c r="A152" s="23">
        <v>142</v>
      </c>
      <c r="B152" s="208" t="s">
        <v>392</v>
      </c>
      <c r="C152" s="151"/>
      <c r="D152" s="209">
        <v>0</v>
      </c>
      <c r="E152" s="209"/>
      <c r="F152" s="209">
        <f>'درآمد ناشی از تغییر قیمت اوراق '!I137</f>
        <v>364354907</v>
      </c>
      <c r="G152" s="209"/>
      <c r="H152" s="209">
        <v>-13679413</v>
      </c>
      <c r="I152" s="209"/>
      <c r="J152" s="210">
        <f t="shared" si="7"/>
        <v>350675494</v>
      </c>
      <c r="K152" s="66">
        <f t="shared" si="8"/>
        <v>-1.0692069390420376E-3</v>
      </c>
      <c r="L152" s="66"/>
      <c r="M152" s="209">
        <v>0</v>
      </c>
      <c r="N152" s="209"/>
      <c r="O152" s="209">
        <v>-669894300</v>
      </c>
      <c r="P152" s="209"/>
      <c r="Q152" s="209">
        <v>-13679413</v>
      </c>
      <c r="R152" s="209"/>
      <c r="S152" s="210">
        <f t="shared" si="6"/>
        <v>-683573713</v>
      </c>
      <c r="T152" s="202"/>
      <c r="U152" s="66">
        <f>S152/درآمدها!$J$4</f>
        <v>-1.5022942729369684E-2</v>
      </c>
    </row>
    <row r="153" spans="1:21" s="23" customFormat="1" ht="42.75" customHeight="1">
      <c r="A153" s="23">
        <v>143</v>
      </c>
      <c r="B153" s="208" t="s">
        <v>385</v>
      </c>
      <c r="C153" s="151"/>
      <c r="D153" s="209">
        <v>0</v>
      </c>
      <c r="E153" s="209"/>
      <c r="F153" s="209">
        <f>'درآمد ناشی از تغییر قیمت اوراق '!I138</f>
        <v>-3548513936</v>
      </c>
      <c r="G153" s="209"/>
      <c r="H153" s="209">
        <v>-11731193</v>
      </c>
      <c r="I153" s="209"/>
      <c r="J153" s="210">
        <f t="shared" si="7"/>
        <v>-3560245129</v>
      </c>
      <c r="K153" s="66">
        <f t="shared" si="8"/>
        <v>1.0855160573659629E-2</v>
      </c>
      <c r="L153" s="66"/>
      <c r="M153" s="209">
        <v>0</v>
      </c>
      <c r="N153" s="209"/>
      <c r="O153" s="209">
        <v>-3321344794</v>
      </c>
      <c r="P153" s="209"/>
      <c r="Q153" s="209">
        <v>-11731193</v>
      </c>
      <c r="R153" s="209"/>
      <c r="S153" s="210">
        <f t="shared" si="6"/>
        <v>-3333075987</v>
      </c>
      <c r="T153" s="202"/>
      <c r="U153" s="66">
        <f>S153/درآمدها!$J$4</f>
        <v>-7.3251221796673052E-2</v>
      </c>
    </row>
    <row r="154" spans="1:21" s="23" customFormat="1" ht="42.75" customHeight="1">
      <c r="A154" s="23">
        <v>144</v>
      </c>
      <c r="B154" s="208" t="s">
        <v>395</v>
      </c>
      <c r="C154" s="151"/>
      <c r="D154" s="209">
        <v>0</v>
      </c>
      <c r="E154" s="209"/>
      <c r="F154" s="209">
        <f>'درآمد ناشی از تغییر قیمت اوراق '!I139</f>
        <v>-2335081012</v>
      </c>
      <c r="G154" s="209"/>
      <c r="H154" s="209">
        <v>20275365</v>
      </c>
      <c r="I154" s="209"/>
      <c r="J154" s="210">
        <f t="shared" si="7"/>
        <v>-2314805647</v>
      </c>
      <c r="K154" s="66">
        <f t="shared" si="8"/>
        <v>7.0578249768034635E-3</v>
      </c>
      <c r="L154" s="66"/>
      <c r="M154" s="209">
        <v>0</v>
      </c>
      <c r="N154" s="209"/>
      <c r="O154" s="209">
        <v>2267203586</v>
      </c>
      <c r="P154" s="209"/>
      <c r="Q154" s="209">
        <v>20275365</v>
      </c>
      <c r="R154" s="209"/>
      <c r="S154" s="210">
        <f t="shared" si="6"/>
        <v>2287478951</v>
      </c>
      <c r="T154" s="202"/>
      <c r="U154" s="66">
        <f>S154/درآمدها!$J$4</f>
        <v>5.0272069598310667E-2</v>
      </c>
    </row>
    <row r="155" spans="1:21" s="23" customFormat="1" ht="42.75" customHeight="1">
      <c r="A155" s="23">
        <v>145</v>
      </c>
      <c r="B155" s="208" t="s">
        <v>338</v>
      </c>
      <c r="C155" s="151"/>
      <c r="D155" s="209">
        <v>0</v>
      </c>
      <c r="E155" s="209"/>
      <c r="F155" s="209">
        <f>'درآمد ناشی از تغییر قیمت اوراق '!I140</f>
        <v>-1159378488</v>
      </c>
      <c r="G155" s="209"/>
      <c r="H155" s="209">
        <v>-41142446</v>
      </c>
      <c r="I155" s="209"/>
      <c r="J155" s="210">
        <f t="shared" si="7"/>
        <v>-1200520934</v>
      </c>
      <c r="K155" s="66">
        <f t="shared" si="8"/>
        <v>3.6603792824428955E-3</v>
      </c>
      <c r="L155" s="66"/>
      <c r="M155" s="209">
        <v>0</v>
      </c>
      <c r="N155" s="209"/>
      <c r="O155" s="209">
        <v>-5774679412</v>
      </c>
      <c r="P155" s="209"/>
      <c r="Q155" s="209">
        <v>-236453355</v>
      </c>
      <c r="R155" s="209"/>
      <c r="S155" s="210">
        <f t="shared" si="6"/>
        <v>-6011132767</v>
      </c>
      <c r="T155" s="202"/>
      <c r="U155" s="66">
        <f>S155/درآمدها!$J$4</f>
        <v>-0.13210704504852502</v>
      </c>
    </row>
    <row r="156" spans="1:21" s="23" customFormat="1" ht="42.75" customHeight="1">
      <c r="A156" s="23">
        <v>146</v>
      </c>
      <c r="B156" s="208" t="s">
        <v>295</v>
      </c>
      <c r="C156" s="151"/>
      <c r="D156" s="209">
        <v>0</v>
      </c>
      <c r="E156" s="209"/>
      <c r="F156" s="209">
        <f>'درآمد ناشی از تغییر قیمت اوراق '!I141</f>
        <v>-1022193031</v>
      </c>
      <c r="G156" s="209"/>
      <c r="H156" s="209">
        <v>-40257813</v>
      </c>
      <c r="I156" s="209"/>
      <c r="J156" s="210">
        <f t="shared" si="7"/>
        <v>-1062450844</v>
      </c>
      <c r="K156" s="66">
        <f t="shared" si="8"/>
        <v>3.2394046183217731E-3</v>
      </c>
      <c r="L156" s="66"/>
      <c r="M156" s="209">
        <v>0</v>
      </c>
      <c r="N156" s="209"/>
      <c r="O156" s="209">
        <v>-4043220463</v>
      </c>
      <c r="P156" s="209"/>
      <c r="Q156" s="209">
        <v>-192801650</v>
      </c>
      <c r="R156" s="209"/>
      <c r="S156" s="210">
        <f t="shared" si="6"/>
        <v>-4236022113</v>
      </c>
      <c r="T156" s="202"/>
      <c r="U156" s="66">
        <f>S156/درآمدها!$J$4</f>
        <v>-9.3095325922725403E-2</v>
      </c>
    </row>
    <row r="157" spans="1:21" s="23" customFormat="1" ht="42.75" customHeight="1">
      <c r="A157" s="23">
        <v>147</v>
      </c>
      <c r="B157" s="208" t="s">
        <v>299</v>
      </c>
      <c r="C157" s="151"/>
      <c r="D157" s="209">
        <v>0</v>
      </c>
      <c r="E157" s="209"/>
      <c r="F157" s="209">
        <v>0</v>
      </c>
      <c r="G157" s="209"/>
      <c r="H157" s="209">
        <v>0</v>
      </c>
      <c r="I157" s="209"/>
      <c r="J157" s="210">
        <f t="shared" si="7"/>
        <v>0</v>
      </c>
      <c r="K157" s="66">
        <f t="shared" si="8"/>
        <v>0</v>
      </c>
      <c r="L157" s="66"/>
      <c r="M157" s="209">
        <v>0</v>
      </c>
      <c r="N157" s="209"/>
      <c r="O157" s="209">
        <v>0</v>
      </c>
      <c r="P157" s="209"/>
      <c r="Q157" s="209">
        <v>9921287456</v>
      </c>
      <c r="R157" s="209"/>
      <c r="S157" s="210">
        <f t="shared" si="6"/>
        <v>9921287456</v>
      </c>
      <c r="T157" s="202"/>
      <c r="U157" s="66">
        <f>S157/درآمدها!$J$4</f>
        <v>0.21804076198158581</v>
      </c>
    </row>
    <row r="158" spans="1:21" s="23" customFormat="1" ht="42.75" customHeight="1">
      <c r="A158" s="23">
        <v>148</v>
      </c>
      <c r="B158" s="208" t="s">
        <v>287</v>
      </c>
      <c r="C158" s="151"/>
      <c r="D158" s="209">
        <v>0</v>
      </c>
      <c r="E158" s="209"/>
      <c r="F158" s="209">
        <f>'درآمد ناشی از تغییر قیمت اوراق '!I142</f>
        <v>-3066344252</v>
      </c>
      <c r="G158" s="209"/>
      <c r="H158" s="209">
        <v>-12003046</v>
      </c>
      <c r="I158" s="209"/>
      <c r="J158" s="210">
        <f t="shared" si="7"/>
        <v>-3078347298</v>
      </c>
      <c r="K158" s="66">
        <f t="shared" si="8"/>
        <v>9.385857717799085E-3</v>
      </c>
      <c r="L158" s="66"/>
      <c r="M158" s="209">
        <v>0</v>
      </c>
      <c r="N158" s="209"/>
      <c r="O158" s="209">
        <v>-3295390539</v>
      </c>
      <c r="P158" s="209"/>
      <c r="Q158" s="209">
        <v>-938158676</v>
      </c>
      <c r="R158" s="209"/>
      <c r="S158" s="210">
        <f t="shared" si="6"/>
        <v>-4233549215</v>
      </c>
      <c r="T158" s="202"/>
      <c r="U158" s="66">
        <f>S158/درآمدها!$J$4</f>
        <v>-9.3040978886958725E-2</v>
      </c>
    </row>
    <row r="159" spans="1:21" s="23" customFormat="1" ht="42.75" customHeight="1">
      <c r="A159" s="23">
        <v>149</v>
      </c>
      <c r="B159" s="208" t="s">
        <v>276</v>
      </c>
      <c r="C159" s="151"/>
      <c r="D159" s="209">
        <v>0</v>
      </c>
      <c r="E159" s="209"/>
      <c r="F159" s="209">
        <f>'درآمد ناشی از تغییر قیمت اوراق '!I143</f>
        <v>-4835856556</v>
      </c>
      <c r="G159" s="209"/>
      <c r="H159" s="209">
        <v>289773</v>
      </c>
      <c r="I159" s="209"/>
      <c r="J159" s="210">
        <f t="shared" si="7"/>
        <v>-4835566783</v>
      </c>
      <c r="K159" s="66">
        <f t="shared" si="8"/>
        <v>1.4743606687796616E-2</v>
      </c>
      <c r="L159" s="66"/>
      <c r="M159" s="209">
        <v>0</v>
      </c>
      <c r="N159" s="209"/>
      <c r="O159" s="209">
        <v>-2647909656</v>
      </c>
      <c r="P159" s="209"/>
      <c r="Q159" s="209">
        <v>2857660391</v>
      </c>
      <c r="R159" s="209"/>
      <c r="S159" s="210">
        <f t="shared" si="6"/>
        <v>209750735</v>
      </c>
      <c r="T159" s="202"/>
      <c r="U159" s="66">
        <f>S159/درآمدها!$J$4</f>
        <v>4.6097051706670842E-3</v>
      </c>
    </row>
    <row r="160" spans="1:21" s="23" customFormat="1" ht="49.5" customHeight="1">
      <c r="A160" s="23">
        <v>150</v>
      </c>
      <c r="B160" s="208" t="s">
        <v>275</v>
      </c>
      <c r="C160" s="151"/>
      <c r="D160" s="209">
        <v>0</v>
      </c>
      <c r="E160" s="209"/>
      <c r="F160" s="209">
        <f>'درآمد ناشی از تغییر قیمت اوراق '!I144</f>
        <v>4686564162</v>
      </c>
      <c r="G160" s="209"/>
      <c r="H160" s="209">
        <v>-22709698145</v>
      </c>
      <c r="I160" s="209"/>
      <c r="J160" s="210">
        <f t="shared" si="7"/>
        <v>-18023133983</v>
      </c>
      <c r="K160" s="66">
        <f t="shared" si="8"/>
        <v>5.4952399718892118E-2</v>
      </c>
      <c r="L160" s="66"/>
      <c r="M160" s="209">
        <v>22708105272</v>
      </c>
      <c r="N160" s="209">
        <v>22708105272</v>
      </c>
      <c r="O160" s="209">
        <v>-15486004</v>
      </c>
      <c r="P160" s="209"/>
      <c r="Q160" s="209">
        <v>-26083640769</v>
      </c>
      <c r="R160" s="209"/>
      <c r="S160" s="210">
        <f t="shared" si="6"/>
        <v>-3391021501</v>
      </c>
      <c r="T160" s="202"/>
      <c r="U160" s="66">
        <f>S160/درآمدها!$J$4</f>
        <v>-7.4524694023136343E-2</v>
      </c>
    </row>
    <row r="161" spans="1:21" s="23" customFormat="1" ht="42.75" customHeight="1">
      <c r="A161" s="23">
        <v>151</v>
      </c>
      <c r="B161" s="208" t="s">
        <v>266</v>
      </c>
      <c r="C161" s="151"/>
      <c r="D161" s="209">
        <v>0</v>
      </c>
      <c r="E161" s="209"/>
      <c r="F161" s="209">
        <f>'درآمد ناشی از تغییر قیمت اوراق '!I145</f>
        <v>-35085300520</v>
      </c>
      <c r="G161" s="209"/>
      <c r="H161" s="209">
        <v>31550296758</v>
      </c>
      <c r="I161" s="209"/>
      <c r="J161" s="210">
        <f t="shared" si="7"/>
        <v>-3535003762</v>
      </c>
      <c r="K161" s="66">
        <f t="shared" si="8"/>
        <v>1.077819983585767E-2</v>
      </c>
      <c r="L161" s="66"/>
      <c r="M161" s="209">
        <v>0</v>
      </c>
      <c r="N161" s="209"/>
      <c r="O161" s="209">
        <v>17287056359</v>
      </c>
      <c r="P161" s="209"/>
      <c r="Q161" s="209">
        <v>47046415426</v>
      </c>
      <c r="R161" s="209"/>
      <c r="S161" s="210">
        <f t="shared" si="6"/>
        <v>64333471785</v>
      </c>
      <c r="T161" s="202"/>
      <c r="U161" s="66">
        <f>S161/درآمدها!$J$4</f>
        <v>1.4138607787680908</v>
      </c>
    </row>
    <row r="162" spans="1:21" s="23" customFormat="1" ht="42.75" customHeight="1">
      <c r="A162" s="23">
        <v>152</v>
      </c>
      <c r="B162" s="208" t="s">
        <v>254</v>
      </c>
      <c r="C162" s="151"/>
      <c r="D162" s="209">
        <f>'درآمد سود سهام'!N38</f>
        <v>0</v>
      </c>
      <c r="E162" s="209"/>
      <c r="F162" s="209">
        <f>'درآمد ناشی از تغییر قیمت اوراق '!I146</f>
        <v>-2162076126</v>
      </c>
      <c r="G162" s="209"/>
      <c r="H162" s="209">
        <v>1134632</v>
      </c>
      <c r="I162" s="209"/>
      <c r="J162" s="210">
        <f t="shared" si="7"/>
        <v>-2160941494</v>
      </c>
      <c r="K162" s="66">
        <f t="shared" si="8"/>
        <v>6.588694333595684E-3</v>
      </c>
      <c r="L162" s="66"/>
      <c r="M162" s="209">
        <v>1270109496</v>
      </c>
      <c r="N162" s="209">
        <v>1270109496</v>
      </c>
      <c r="O162" s="209">
        <v>1010127466</v>
      </c>
      <c r="P162" s="209"/>
      <c r="Q162" s="209">
        <v>-104640788</v>
      </c>
      <c r="R162" s="209"/>
      <c r="S162" s="210">
        <f t="shared" si="6"/>
        <v>2175596174</v>
      </c>
      <c r="T162" s="202"/>
      <c r="U162" s="66">
        <f>S162/درآمدها!$J$4</f>
        <v>4.7813214731148974E-2</v>
      </c>
    </row>
    <row r="163" spans="1:21" s="23" customFormat="1" ht="42.75" customHeight="1">
      <c r="A163" s="23">
        <v>153</v>
      </c>
      <c r="B163" s="208" t="s">
        <v>262</v>
      </c>
      <c r="C163" s="151"/>
      <c r="D163" s="209">
        <v>0</v>
      </c>
      <c r="E163" s="209"/>
      <c r="F163" s="209">
        <f>'درآمد ناشی از تغییر قیمت اوراق '!I147</f>
        <v>36691791</v>
      </c>
      <c r="G163" s="209"/>
      <c r="H163" s="209">
        <v>-21149927</v>
      </c>
      <c r="I163" s="209"/>
      <c r="J163" s="210">
        <f t="shared" si="7"/>
        <v>15541864</v>
      </c>
      <c r="K163" s="66">
        <f t="shared" si="8"/>
        <v>-4.7387026235849937E-5</v>
      </c>
      <c r="L163" s="66"/>
      <c r="M163" s="209">
        <v>1205793100</v>
      </c>
      <c r="N163" s="209">
        <v>1205793100</v>
      </c>
      <c r="O163" s="209">
        <v>-2043990412</v>
      </c>
      <c r="P163" s="209"/>
      <c r="Q163" s="209">
        <v>-159203129</v>
      </c>
      <c r="R163" s="209"/>
      <c r="S163" s="210">
        <f t="shared" si="6"/>
        <v>-997400441</v>
      </c>
      <c r="T163" s="202"/>
      <c r="U163" s="66">
        <f>S163/درآمدها!$J$4</f>
        <v>-2.1919932581420179E-2</v>
      </c>
    </row>
    <row r="164" spans="1:21" s="23" customFormat="1" ht="42.75" customHeight="1">
      <c r="A164" s="23">
        <v>154</v>
      </c>
      <c r="B164" s="208" t="s">
        <v>225</v>
      </c>
      <c r="C164" s="151"/>
      <c r="D164" s="209">
        <v>0</v>
      </c>
      <c r="E164" s="209"/>
      <c r="F164" s="209">
        <f>'درآمد ناشی از تغییر قیمت اوراق '!I148</f>
        <v>3957377850</v>
      </c>
      <c r="G164" s="209"/>
      <c r="H164" s="209">
        <v>21349709</v>
      </c>
      <c r="I164" s="209"/>
      <c r="J164" s="210">
        <f t="shared" si="7"/>
        <v>3978727559</v>
      </c>
      <c r="K164" s="66">
        <f t="shared" si="8"/>
        <v>-1.2131110349674413E-2</v>
      </c>
      <c r="L164" s="66"/>
      <c r="M164" s="209">
        <v>0</v>
      </c>
      <c r="N164" s="209"/>
      <c r="O164" s="209">
        <v>4105352174</v>
      </c>
      <c r="P164" s="209"/>
      <c r="Q164" s="209">
        <v>4320617759</v>
      </c>
      <c r="R164" s="209"/>
      <c r="S164" s="210">
        <f t="shared" si="6"/>
        <v>8425969933</v>
      </c>
      <c r="T164" s="202"/>
      <c r="U164" s="66">
        <f>S164/درآمدها!$J$4</f>
        <v>0.18517807419380669</v>
      </c>
    </row>
    <row r="165" spans="1:21" s="23" customFormat="1" ht="42.75" customHeight="1">
      <c r="A165" s="23">
        <v>155</v>
      </c>
      <c r="B165" s="208" t="s">
        <v>226</v>
      </c>
      <c r="C165" s="151"/>
      <c r="D165" s="209">
        <v>0</v>
      </c>
      <c r="E165" s="209"/>
      <c r="F165" s="209">
        <f>'درآمد ناشی از تغییر قیمت اوراق '!I149</f>
        <v>-975526527</v>
      </c>
      <c r="G165" s="209"/>
      <c r="H165" s="209">
        <v>18758610</v>
      </c>
      <c r="I165" s="209"/>
      <c r="J165" s="210">
        <f t="shared" si="7"/>
        <v>-956767917</v>
      </c>
      <c r="K165" s="66">
        <f t="shared" si="8"/>
        <v>2.917178170166622E-3</v>
      </c>
      <c r="L165" s="66"/>
      <c r="M165" s="209">
        <v>1025393390</v>
      </c>
      <c r="N165" s="209">
        <v>1025393390</v>
      </c>
      <c r="O165" s="209">
        <v>3343828896</v>
      </c>
      <c r="P165" s="209"/>
      <c r="Q165" s="209">
        <v>2378551768</v>
      </c>
      <c r="R165" s="209"/>
      <c r="S165" s="210">
        <f t="shared" si="6"/>
        <v>6747774054</v>
      </c>
      <c r="T165" s="202"/>
      <c r="U165" s="66">
        <f>S165/درآمدها!$J$4</f>
        <v>0.14829625720842882</v>
      </c>
    </row>
    <row r="166" spans="1:21" s="23" customFormat="1" ht="42.75" customHeight="1">
      <c r="A166" s="23">
        <v>156</v>
      </c>
      <c r="B166" s="208" t="s">
        <v>227</v>
      </c>
      <c r="C166" s="151"/>
      <c r="D166" s="209">
        <v>0</v>
      </c>
      <c r="E166" s="209"/>
      <c r="F166" s="209">
        <f>'درآمد ناشی از تغییر قیمت اوراق '!I150</f>
        <v>-1624989037</v>
      </c>
      <c r="G166" s="209"/>
      <c r="H166" s="209">
        <v>2099972</v>
      </c>
      <c r="I166" s="209"/>
      <c r="J166" s="210">
        <f t="shared" si="7"/>
        <v>-1622889065</v>
      </c>
      <c r="K166" s="66">
        <f t="shared" si="8"/>
        <v>4.9481765315298716E-3</v>
      </c>
      <c r="L166" s="66"/>
      <c r="M166" s="209">
        <v>1941183900</v>
      </c>
      <c r="N166" s="209">
        <v>1941183900</v>
      </c>
      <c r="O166" s="209">
        <v>-790493904</v>
      </c>
      <c r="P166" s="209"/>
      <c r="Q166" s="209">
        <v>-537034083</v>
      </c>
      <c r="R166" s="209"/>
      <c r="S166" s="210">
        <f t="shared" si="6"/>
        <v>613655913</v>
      </c>
      <c r="T166" s="202"/>
      <c r="U166" s="66">
        <f>S166/درآمدها!$J$4</f>
        <v>1.3486354816189466E-2</v>
      </c>
    </row>
    <row r="167" spans="1:21" s="23" customFormat="1" ht="42.75" customHeight="1">
      <c r="A167" s="23">
        <v>157</v>
      </c>
      <c r="B167" s="208" t="s">
        <v>228</v>
      </c>
      <c r="C167" s="151"/>
      <c r="D167" s="209">
        <f>'درآمد سود سهام'!N102</f>
        <v>277960249</v>
      </c>
      <c r="E167" s="209"/>
      <c r="F167" s="209">
        <f>'درآمد ناشی از تغییر قیمت اوراق '!I151</f>
        <v>-1601417671</v>
      </c>
      <c r="G167" s="209"/>
      <c r="H167" s="209">
        <v>-40020222</v>
      </c>
      <c r="I167" s="209"/>
      <c r="J167" s="210">
        <f t="shared" si="7"/>
        <v>-1363477644</v>
      </c>
      <c r="K167" s="66">
        <f t="shared" si="8"/>
        <v>4.157233063435818E-3</v>
      </c>
      <c r="L167" s="66"/>
      <c r="M167" s="209">
        <v>277960249</v>
      </c>
      <c r="N167" s="209">
        <v>277960249</v>
      </c>
      <c r="O167" s="209">
        <v>-6435698399</v>
      </c>
      <c r="P167" s="209"/>
      <c r="Q167" s="209">
        <v>-469843023</v>
      </c>
      <c r="R167" s="209"/>
      <c r="S167" s="210">
        <f t="shared" si="6"/>
        <v>-6627581173</v>
      </c>
      <c r="T167" s="202"/>
      <c r="U167" s="66">
        <f>S167/درآمدها!$J$4</f>
        <v>-0.14565477066001184</v>
      </c>
    </row>
    <row r="168" spans="1:21" s="23" customFormat="1" ht="42.75" customHeight="1">
      <c r="A168" s="23">
        <v>158</v>
      </c>
      <c r="B168" s="208" t="s">
        <v>167</v>
      </c>
      <c r="C168" s="151"/>
      <c r="D168" s="209">
        <v>0</v>
      </c>
      <c r="E168" s="209"/>
      <c r="F168" s="209">
        <v>0</v>
      </c>
      <c r="G168" s="209"/>
      <c r="H168" s="209">
        <v>0</v>
      </c>
      <c r="I168" s="209"/>
      <c r="J168" s="210">
        <f t="shared" si="7"/>
        <v>0</v>
      </c>
      <c r="K168" s="66">
        <f t="shared" si="8"/>
        <v>0</v>
      </c>
      <c r="L168" s="66"/>
      <c r="M168" s="209">
        <v>100856800</v>
      </c>
      <c r="N168" s="209">
        <v>100856800</v>
      </c>
      <c r="O168" s="209">
        <v>0</v>
      </c>
      <c r="P168" s="209"/>
      <c r="Q168" s="209">
        <v>-1637875825</v>
      </c>
      <c r="R168" s="209"/>
      <c r="S168" s="210">
        <f t="shared" si="6"/>
        <v>-1537019025</v>
      </c>
      <c r="T168" s="202"/>
      <c r="U168" s="66">
        <f>S168/درآمدها!$J$4</f>
        <v>-3.3779164335019755E-2</v>
      </c>
    </row>
    <row r="169" spans="1:21" s="23" customFormat="1" ht="42.75" customHeight="1">
      <c r="A169" s="23">
        <v>159</v>
      </c>
      <c r="B169" s="208" t="s">
        <v>166</v>
      </c>
      <c r="C169" s="151"/>
      <c r="D169" s="209">
        <v>0</v>
      </c>
      <c r="E169" s="209"/>
      <c r="F169" s="209">
        <f>'درآمد ناشی از تغییر قیمت اوراق '!I152</f>
        <v>-3584470806</v>
      </c>
      <c r="G169" s="209"/>
      <c r="H169" s="209">
        <v>-8359575</v>
      </c>
      <c r="I169" s="209"/>
      <c r="J169" s="210">
        <f t="shared" si="7"/>
        <v>-3592830381</v>
      </c>
      <c r="K169" s="66">
        <f t="shared" si="8"/>
        <v>1.0954512761494098E-2</v>
      </c>
      <c r="L169" s="66"/>
      <c r="M169" s="209">
        <v>427393258</v>
      </c>
      <c r="N169" s="209">
        <v>427393258</v>
      </c>
      <c r="O169" s="209">
        <v>-10052836304</v>
      </c>
      <c r="P169" s="209"/>
      <c r="Q169" s="209">
        <v>-683666841</v>
      </c>
      <c r="R169" s="209"/>
      <c r="S169" s="210">
        <f t="shared" si="6"/>
        <v>-10309109887</v>
      </c>
      <c r="T169" s="202"/>
      <c r="U169" s="66">
        <f>S169/درآمدها!$J$4</f>
        <v>-0.22656396007899118</v>
      </c>
    </row>
    <row r="170" spans="1:21" s="23" customFormat="1" ht="42.75" customHeight="1">
      <c r="A170" s="23">
        <v>160</v>
      </c>
      <c r="B170" s="208" t="s">
        <v>165</v>
      </c>
      <c r="C170" s="151"/>
      <c r="D170" s="209">
        <f>'درآمد سود سهام'!N24</f>
        <v>0</v>
      </c>
      <c r="E170" s="209"/>
      <c r="F170" s="209">
        <f>'درآمد ناشی از تغییر قیمت اوراق '!I153</f>
        <v>-552494830</v>
      </c>
      <c r="G170" s="209"/>
      <c r="H170" s="209">
        <v>-6572298</v>
      </c>
      <c r="I170" s="209"/>
      <c r="J170" s="210">
        <f t="shared" si="7"/>
        <v>-559067128</v>
      </c>
      <c r="K170" s="66">
        <f t="shared" si="8"/>
        <v>1.7045914609815961E-3</v>
      </c>
      <c r="L170" s="66"/>
      <c r="M170" s="209">
        <v>503625231</v>
      </c>
      <c r="N170" s="209">
        <v>503625231</v>
      </c>
      <c r="O170" s="209">
        <v>-552494830</v>
      </c>
      <c r="P170" s="209"/>
      <c r="Q170" s="209">
        <v>3345559393</v>
      </c>
      <c r="R170" s="209"/>
      <c r="S170" s="210">
        <f t="shared" si="6"/>
        <v>3296689794</v>
      </c>
      <c r="T170" s="202"/>
      <c r="U170" s="66">
        <f>S170/درآمدها!$J$4</f>
        <v>7.2451560131539958E-2</v>
      </c>
    </row>
    <row r="171" spans="1:21" s="23" customFormat="1" ht="42.75" customHeight="1">
      <c r="A171" s="23">
        <v>161</v>
      </c>
      <c r="B171" s="208" t="s">
        <v>164</v>
      </c>
      <c r="C171" s="151"/>
      <c r="D171" s="209">
        <v>0</v>
      </c>
      <c r="E171" s="209"/>
      <c r="F171" s="209">
        <f>'درآمد ناشی از تغییر قیمت اوراق '!I154</f>
        <v>-4271422184</v>
      </c>
      <c r="G171" s="209"/>
      <c r="H171" s="209">
        <v>-135599516</v>
      </c>
      <c r="I171" s="209"/>
      <c r="J171" s="210">
        <f t="shared" si="7"/>
        <v>-4407021700</v>
      </c>
      <c r="K171" s="66">
        <f t="shared" si="8"/>
        <v>1.3436975958601875E-2</v>
      </c>
      <c r="L171" s="66"/>
      <c r="M171" s="209">
        <v>0</v>
      </c>
      <c r="N171" s="209"/>
      <c r="O171" s="209">
        <v>-14107305808</v>
      </c>
      <c r="P171" s="209"/>
      <c r="Q171" s="209">
        <v>-8690022910</v>
      </c>
      <c r="R171" s="209"/>
      <c r="S171" s="210">
        <f t="shared" si="6"/>
        <v>-22797328718</v>
      </c>
      <c r="T171" s="202"/>
      <c r="U171" s="66">
        <f>S171/درآمدها!$J$4</f>
        <v>-0.50101833525761807</v>
      </c>
    </row>
    <row r="172" spans="1:21" s="23" customFormat="1" ht="42.75" customHeight="1">
      <c r="A172" s="23">
        <v>162</v>
      </c>
      <c r="B172" s="208" t="s">
        <v>163</v>
      </c>
      <c r="C172" s="151"/>
      <c r="D172" s="209">
        <v>0</v>
      </c>
      <c r="E172" s="209"/>
      <c r="F172" s="209">
        <f>'درآمد ناشی از تغییر قیمت اوراق '!I155</f>
        <v>-815628203</v>
      </c>
      <c r="G172" s="209"/>
      <c r="H172" s="209">
        <v>-14276212</v>
      </c>
      <c r="I172" s="209"/>
      <c r="J172" s="210">
        <f t="shared" si="7"/>
        <v>-829904415</v>
      </c>
      <c r="K172" s="66">
        <f t="shared" si="8"/>
        <v>2.5303723084214797E-3</v>
      </c>
      <c r="L172" s="66"/>
      <c r="M172" s="209">
        <v>601262220</v>
      </c>
      <c r="N172" s="209">
        <v>601262220</v>
      </c>
      <c r="O172" s="209">
        <v>-2554832955</v>
      </c>
      <c r="P172" s="209"/>
      <c r="Q172" s="209">
        <v>-157136849</v>
      </c>
      <c r="R172" s="209"/>
      <c r="S172" s="210">
        <f t="shared" si="6"/>
        <v>-2110707584</v>
      </c>
      <c r="T172" s="202"/>
      <c r="U172" s="66">
        <f>S172/درآمدها!$J$4</f>
        <v>-4.6387154084256386E-2</v>
      </c>
    </row>
    <row r="173" spans="1:21" s="23" customFormat="1" ht="42.75" customHeight="1">
      <c r="A173" s="23">
        <v>163</v>
      </c>
      <c r="B173" s="208" t="s">
        <v>162</v>
      </c>
      <c r="C173" s="151"/>
      <c r="D173" s="209">
        <v>0</v>
      </c>
      <c r="E173" s="209"/>
      <c r="F173" s="209">
        <f>'درآمد ناشی از تغییر قیمت اوراق '!I156</f>
        <v>-5839168125</v>
      </c>
      <c r="G173" s="209"/>
      <c r="H173" s="209">
        <v>30469757</v>
      </c>
      <c r="I173" s="209"/>
      <c r="J173" s="210">
        <f t="shared" si="7"/>
        <v>-5808698368</v>
      </c>
      <c r="K173" s="66">
        <f t="shared" si="8"/>
        <v>1.7710677558403207E-2</v>
      </c>
      <c r="L173" s="66"/>
      <c r="M173" s="209">
        <v>0</v>
      </c>
      <c r="N173" s="209"/>
      <c r="O173" s="209">
        <v>2280104391</v>
      </c>
      <c r="P173" s="209"/>
      <c r="Q173" s="209">
        <v>2898046831</v>
      </c>
      <c r="R173" s="209"/>
      <c r="S173" s="210">
        <f t="shared" si="6"/>
        <v>5178151222</v>
      </c>
      <c r="T173" s="202"/>
      <c r="U173" s="66">
        <f>S173/درآمدها!$J$4</f>
        <v>0.11380055694464898</v>
      </c>
    </row>
    <row r="174" spans="1:21" s="23" customFormat="1" ht="42.75" customHeight="1">
      <c r="A174" s="23">
        <v>164</v>
      </c>
      <c r="B174" s="208" t="s">
        <v>161</v>
      </c>
      <c r="C174" s="151"/>
      <c r="D174" s="209">
        <v>0</v>
      </c>
      <c r="E174" s="209"/>
      <c r="F174" s="209">
        <f>'درآمد ناشی از تغییر قیمت اوراق '!I157</f>
        <v>-7981674571</v>
      </c>
      <c r="G174" s="209"/>
      <c r="H174" s="209">
        <v>-64059689</v>
      </c>
      <c r="I174" s="209"/>
      <c r="J174" s="210">
        <f t="shared" si="7"/>
        <v>-8045734260</v>
      </c>
      <c r="K174" s="66">
        <f t="shared" si="8"/>
        <v>2.4531383138167769E-2</v>
      </c>
      <c r="L174" s="66"/>
      <c r="M174" s="209">
        <v>0</v>
      </c>
      <c r="N174" s="209"/>
      <c r="O174" s="209">
        <v>-10177829346</v>
      </c>
      <c r="P174" s="209"/>
      <c r="Q174" s="209">
        <v>-259584175</v>
      </c>
      <c r="R174" s="209"/>
      <c r="S174" s="210">
        <f t="shared" si="6"/>
        <v>-10437413521</v>
      </c>
      <c r="T174" s="202"/>
      <c r="U174" s="66">
        <f>S174/درآمدها!$J$4</f>
        <v>-0.22938369715912668</v>
      </c>
    </row>
    <row r="175" spans="1:21" s="23" customFormat="1" ht="42.75" customHeight="1">
      <c r="A175" s="23">
        <v>165</v>
      </c>
      <c r="B175" s="208" t="s">
        <v>160</v>
      </c>
      <c r="C175" s="151"/>
      <c r="D175" s="209">
        <v>0</v>
      </c>
      <c r="E175" s="209"/>
      <c r="F175" s="209">
        <f>'درآمد ناشی از تغییر قیمت اوراق '!I158</f>
        <v>9211085515</v>
      </c>
      <c r="G175" s="209"/>
      <c r="H175" s="209">
        <v>10990047489</v>
      </c>
      <c r="I175" s="209"/>
      <c r="J175" s="210">
        <f t="shared" si="7"/>
        <v>20201133004</v>
      </c>
      <c r="K175" s="66">
        <f t="shared" si="8"/>
        <v>-6.1593102323790894E-2</v>
      </c>
      <c r="L175" s="66"/>
      <c r="M175" s="209">
        <v>0</v>
      </c>
      <c r="N175" s="209"/>
      <c r="O175" s="209">
        <v>11969314233</v>
      </c>
      <c r="P175" s="209"/>
      <c r="Q175" s="209">
        <v>11399062975</v>
      </c>
      <c r="R175" s="209"/>
      <c r="S175" s="210">
        <f t="shared" si="6"/>
        <v>23368377208</v>
      </c>
      <c r="T175" s="202"/>
      <c r="U175" s="66">
        <f>S175/درآمدها!$J$4</f>
        <v>0.51356830404344678</v>
      </c>
    </row>
    <row r="176" spans="1:21" s="23" customFormat="1" ht="42.75" customHeight="1">
      <c r="A176" s="23">
        <v>166</v>
      </c>
      <c r="B176" s="208" t="s">
        <v>159</v>
      </c>
      <c r="C176" s="151"/>
      <c r="D176" s="209">
        <f>'درآمد سود سهام'!N79</f>
        <v>0</v>
      </c>
      <c r="E176" s="209"/>
      <c r="F176" s="209">
        <f>'درآمد ناشی از تغییر قیمت اوراق '!I159</f>
        <v>-293810753</v>
      </c>
      <c r="G176" s="209"/>
      <c r="H176" s="209">
        <v>-3545422</v>
      </c>
      <c r="I176" s="209"/>
      <c r="J176" s="210">
        <f t="shared" si="7"/>
        <v>-297356175</v>
      </c>
      <c r="K176" s="66">
        <f t="shared" si="8"/>
        <v>9.0663673714536325E-4</v>
      </c>
      <c r="L176" s="66"/>
      <c r="M176" s="209">
        <v>327200276</v>
      </c>
      <c r="N176" s="209">
        <v>327200276</v>
      </c>
      <c r="O176" s="209">
        <v>-542659930</v>
      </c>
      <c r="P176" s="209"/>
      <c r="Q176" s="209">
        <v>-8457188</v>
      </c>
      <c r="R176" s="209"/>
      <c r="S176" s="210">
        <f t="shared" si="6"/>
        <v>-223916842</v>
      </c>
      <c r="T176" s="202"/>
      <c r="U176" s="66">
        <f>S176/درآمدها!$J$4</f>
        <v>-4.9210346002689547E-3</v>
      </c>
    </row>
    <row r="177" spans="1:21" s="23" customFormat="1" ht="42.75" customHeight="1">
      <c r="A177" s="23">
        <v>167</v>
      </c>
      <c r="B177" s="208" t="s">
        <v>158</v>
      </c>
      <c r="C177" s="151"/>
      <c r="D177" s="209">
        <v>0</v>
      </c>
      <c r="E177" s="209"/>
      <c r="F177" s="209">
        <f>'درآمد ناشی از تغییر قیمت اوراق '!I160</f>
        <v>-7042529802</v>
      </c>
      <c r="G177" s="209"/>
      <c r="H177" s="209">
        <v>46564453</v>
      </c>
      <c r="I177" s="209"/>
      <c r="J177" s="210">
        <f t="shared" si="7"/>
        <v>-6995965349</v>
      </c>
      <c r="K177" s="66">
        <f t="shared" si="8"/>
        <v>2.133064563801099E-2</v>
      </c>
      <c r="L177" s="66"/>
      <c r="M177" s="209">
        <v>0</v>
      </c>
      <c r="N177" s="209"/>
      <c r="O177" s="209">
        <v>6260432789</v>
      </c>
      <c r="P177" s="209"/>
      <c r="Q177" s="209">
        <v>476576724</v>
      </c>
      <c r="R177" s="209"/>
      <c r="S177" s="210">
        <f t="shared" si="6"/>
        <v>6737009513</v>
      </c>
      <c r="T177" s="202"/>
      <c r="U177" s="66">
        <f>S177/درآمدها!$J$4</f>
        <v>0.14805968420997159</v>
      </c>
    </row>
    <row r="178" spans="1:21" s="23" customFormat="1" ht="42.75" customHeight="1">
      <c r="A178" s="23">
        <v>168</v>
      </c>
      <c r="B178" s="208" t="s">
        <v>157</v>
      </c>
      <c r="C178" s="151"/>
      <c r="D178" s="209">
        <v>0</v>
      </c>
      <c r="E178" s="209"/>
      <c r="F178" s="209">
        <f>'درآمد ناشی از تغییر قیمت اوراق '!I161</f>
        <v>643833251</v>
      </c>
      <c r="G178" s="209"/>
      <c r="H178" s="209">
        <v>-72370259</v>
      </c>
      <c r="I178" s="209"/>
      <c r="J178" s="210">
        <f t="shared" si="7"/>
        <v>571462992</v>
      </c>
      <c r="K178" s="66">
        <f t="shared" si="8"/>
        <v>-1.7423863569209781E-3</v>
      </c>
      <c r="L178" s="66"/>
      <c r="M178" s="209">
        <v>4985121100</v>
      </c>
      <c r="N178" s="209">
        <v>4985121100</v>
      </c>
      <c r="O178" s="209">
        <v>-9412498923</v>
      </c>
      <c r="P178" s="209"/>
      <c r="Q178" s="209">
        <v>-591024591</v>
      </c>
      <c r="R178" s="209"/>
      <c r="S178" s="210">
        <f t="shared" si="6"/>
        <v>-5018402414</v>
      </c>
      <c r="T178" s="202"/>
      <c r="U178" s="66">
        <f>S178/درآمدها!$J$4</f>
        <v>-0.11028974728648258</v>
      </c>
    </row>
    <row r="179" spans="1:21" s="23" customFormat="1" ht="42.75" customHeight="1">
      <c r="A179" s="23">
        <v>169</v>
      </c>
      <c r="B179" s="208" t="s">
        <v>156</v>
      </c>
      <c r="C179" s="151"/>
      <c r="D179" s="209">
        <v>0</v>
      </c>
      <c r="E179" s="209"/>
      <c r="F179" s="209">
        <f>'درآمد ناشی از تغییر قیمت اوراق '!I162</f>
        <v>383706343</v>
      </c>
      <c r="G179" s="209"/>
      <c r="H179" s="209">
        <v>14567800</v>
      </c>
      <c r="I179" s="209"/>
      <c r="J179" s="210">
        <f t="shared" si="7"/>
        <v>398274143</v>
      </c>
      <c r="K179" s="66">
        <f t="shared" si="8"/>
        <v>-1.2143348612110908E-3</v>
      </c>
      <c r="L179" s="66"/>
      <c r="M179" s="209">
        <v>646698400</v>
      </c>
      <c r="N179" s="209">
        <v>646698400</v>
      </c>
      <c r="O179" s="209">
        <v>1836228101</v>
      </c>
      <c r="P179" s="209"/>
      <c r="Q179" s="209">
        <v>3122431279</v>
      </c>
      <c r="R179" s="209"/>
      <c r="S179" s="210">
        <f t="shared" si="6"/>
        <v>5605357780</v>
      </c>
      <c r="T179" s="202"/>
      <c r="U179" s="66">
        <f>S179/درآمدها!$J$4</f>
        <v>0.12318930249233676</v>
      </c>
    </row>
    <row r="180" spans="1:21" s="23" customFormat="1" ht="42.75" customHeight="1">
      <c r="A180" s="23">
        <v>170</v>
      </c>
      <c r="B180" s="208" t="s">
        <v>155</v>
      </c>
      <c r="C180" s="151"/>
      <c r="D180" s="209">
        <f>'درآمد سود سهام'!N52</f>
        <v>0</v>
      </c>
      <c r="E180" s="209"/>
      <c r="F180" s="209">
        <f>'درآمد ناشی از تغییر قیمت اوراق '!I163</f>
        <v>-2021854666</v>
      </c>
      <c r="G180" s="209"/>
      <c r="H180" s="209">
        <v>-1634339</v>
      </c>
      <c r="I180" s="209"/>
      <c r="J180" s="210">
        <f t="shared" si="7"/>
        <v>-2023489005</v>
      </c>
      <c r="K180" s="66">
        <f t="shared" si="8"/>
        <v>6.1696027302702485E-3</v>
      </c>
      <c r="L180" s="66"/>
      <c r="M180" s="209">
        <v>5654453346</v>
      </c>
      <c r="N180" s="209">
        <v>5654453346</v>
      </c>
      <c r="O180" s="209">
        <v>-1027578256</v>
      </c>
      <c r="P180" s="209"/>
      <c r="Q180" s="209">
        <v>-488541140</v>
      </c>
      <c r="R180" s="209"/>
      <c r="S180" s="210">
        <f t="shared" si="6"/>
        <v>4138333950</v>
      </c>
      <c r="T180" s="202"/>
      <c r="U180" s="66">
        <f>S180/درآمدها!$J$4</f>
        <v>9.0948426985307765E-2</v>
      </c>
    </row>
    <row r="181" spans="1:21" s="23" customFormat="1" ht="42.75" customHeight="1">
      <c r="A181" s="23">
        <v>171</v>
      </c>
      <c r="B181" s="208" t="s">
        <v>154</v>
      </c>
      <c r="C181" s="151"/>
      <c r="D181" s="209">
        <v>0</v>
      </c>
      <c r="E181" s="209"/>
      <c r="F181" s="209">
        <f>'درآمد ناشی از تغییر قیمت اوراق '!I164</f>
        <v>-5159035532</v>
      </c>
      <c r="G181" s="209"/>
      <c r="H181" s="209">
        <v>-86567397</v>
      </c>
      <c r="I181" s="209"/>
      <c r="J181" s="210">
        <f t="shared" si="7"/>
        <v>-5245602929</v>
      </c>
      <c r="K181" s="66">
        <f t="shared" si="8"/>
        <v>1.5993803807533912E-2</v>
      </c>
      <c r="L181" s="66"/>
      <c r="M181" s="209">
        <v>243557150</v>
      </c>
      <c r="N181" s="209">
        <v>243557150</v>
      </c>
      <c r="O181" s="209">
        <v>-12007614916</v>
      </c>
      <c r="P181" s="209"/>
      <c r="Q181" s="209">
        <v>-693345330</v>
      </c>
      <c r="R181" s="209"/>
      <c r="S181" s="210">
        <f t="shared" si="6"/>
        <v>-12457403096</v>
      </c>
      <c r="T181" s="202"/>
      <c r="U181" s="66">
        <f>S181/درآمدها!$J$4</f>
        <v>-0.27377713582131352</v>
      </c>
    </row>
    <row r="182" spans="1:21" s="23" customFormat="1" ht="42.75" customHeight="1">
      <c r="A182" s="23">
        <v>172</v>
      </c>
      <c r="B182" s="208" t="s">
        <v>153</v>
      </c>
      <c r="C182" s="151"/>
      <c r="D182" s="209">
        <v>0</v>
      </c>
      <c r="E182" s="209"/>
      <c r="F182" s="209">
        <f>'درآمد ناشی از تغییر قیمت اوراق '!I165</f>
        <v>-2929836135</v>
      </c>
      <c r="G182" s="209"/>
      <c r="H182" s="209">
        <v>-57884954</v>
      </c>
      <c r="I182" s="209"/>
      <c r="J182" s="210">
        <f t="shared" si="7"/>
        <v>-2987721089</v>
      </c>
      <c r="K182" s="66">
        <f t="shared" si="8"/>
        <v>9.1095390893811152E-3</v>
      </c>
      <c r="L182" s="66"/>
      <c r="M182" s="209">
        <v>0</v>
      </c>
      <c r="N182" s="209"/>
      <c r="O182" s="209">
        <v>-9664423256</v>
      </c>
      <c r="P182" s="209"/>
      <c r="Q182" s="209">
        <v>-1061230832</v>
      </c>
      <c r="R182" s="209"/>
      <c r="S182" s="210">
        <f t="shared" si="6"/>
        <v>-10725654088</v>
      </c>
      <c r="T182" s="202"/>
      <c r="U182" s="66">
        <f>S182/درآمدها!$J$4</f>
        <v>-0.23571837833245327</v>
      </c>
    </row>
    <row r="183" spans="1:21" s="23" customFormat="1" ht="42.75" customHeight="1">
      <c r="A183" s="23">
        <v>173</v>
      </c>
      <c r="B183" s="208" t="s">
        <v>152</v>
      </c>
      <c r="C183" s="151"/>
      <c r="D183" s="209">
        <v>0</v>
      </c>
      <c r="E183" s="209"/>
      <c r="F183" s="209">
        <f>'درآمد ناشی از تغییر قیمت اوراق '!I166</f>
        <v>-1074247128</v>
      </c>
      <c r="G183" s="209"/>
      <c r="H183" s="209">
        <v>-30360592</v>
      </c>
      <c r="I183" s="209"/>
      <c r="J183" s="210">
        <f t="shared" si="7"/>
        <v>-1104607720</v>
      </c>
      <c r="K183" s="66">
        <f t="shared" si="8"/>
        <v>3.3679406156148567E-3</v>
      </c>
      <c r="L183" s="66"/>
      <c r="M183" s="209">
        <v>7100385080</v>
      </c>
      <c r="N183" s="209">
        <v>7100385080</v>
      </c>
      <c r="O183" s="209">
        <v>-4770830233</v>
      </c>
      <c r="P183" s="209"/>
      <c r="Q183" s="209">
        <v>-4296823993</v>
      </c>
      <c r="R183" s="209"/>
      <c r="S183" s="210">
        <f t="shared" si="6"/>
        <v>-1967269146</v>
      </c>
      <c r="T183" s="202"/>
      <c r="U183" s="66">
        <f>S183/درآمدها!$J$4</f>
        <v>-4.3234798459276046E-2</v>
      </c>
    </row>
    <row r="184" spans="1:21" s="23" customFormat="1" ht="42.75" customHeight="1">
      <c r="A184" s="23">
        <v>174</v>
      </c>
      <c r="B184" s="208" t="s">
        <v>151</v>
      </c>
      <c r="C184" s="151"/>
      <c r="D184" s="209">
        <v>0</v>
      </c>
      <c r="E184" s="209"/>
      <c r="F184" s="209">
        <f>'درآمد ناشی از تغییر قیمت اوراق '!I167</f>
        <v>-1922364456</v>
      </c>
      <c r="G184" s="209"/>
      <c r="H184" s="209">
        <v>-13122533</v>
      </c>
      <c r="I184" s="209"/>
      <c r="J184" s="210">
        <f t="shared" si="7"/>
        <v>-1935486989</v>
      </c>
      <c r="K184" s="66">
        <f t="shared" si="8"/>
        <v>5.9012852465373002E-3</v>
      </c>
      <c r="L184" s="66"/>
      <c r="M184" s="209">
        <v>14348940200</v>
      </c>
      <c r="N184" s="209">
        <v>14348940200</v>
      </c>
      <c r="O184" s="209">
        <v>-2302309877</v>
      </c>
      <c r="P184" s="209"/>
      <c r="Q184" s="209">
        <v>-1322550834</v>
      </c>
      <c r="R184" s="209"/>
      <c r="S184" s="210">
        <f t="shared" si="6"/>
        <v>10724079489</v>
      </c>
      <c r="T184" s="202"/>
      <c r="U184" s="66">
        <f>S184/درآمدها!$J$4</f>
        <v>0.23568377327063059</v>
      </c>
    </row>
    <row r="185" spans="1:21" s="23" customFormat="1" ht="42.75" customHeight="1">
      <c r="A185" s="23">
        <v>175</v>
      </c>
      <c r="B185" s="208" t="s">
        <v>150</v>
      </c>
      <c r="C185" s="151"/>
      <c r="D185" s="209">
        <v>0</v>
      </c>
      <c r="E185" s="209"/>
      <c r="F185" s="209">
        <f>'درآمد ناشی از تغییر قیمت اوراق '!I168</f>
        <v>-1955991646</v>
      </c>
      <c r="G185" s="209"/>
      <c r="H185" s="209">
        <v>1559727412</v>
      </c>
      <c r="I185" s="209"/>
      <c r="J185" s="210">
        <f t="shared" si="7"/>
        <v>-396264234</v>
      </c>
      <c r="K185" s="66">
        <f t="shared" si="8"/>
        <v>1.2082066638137471E-3</v>
      </c>
      <c r="L185" s="66"/>
      <c r="M185" s="209">
        <v>0</v>
      </c>
      <c r="N185" s="209"/>
      <c r="O185" s="209">
        <v>3772984258</v>
      </c>
      <c r="P185" s="209"/>
      <c r="Q185" s="209">
        <v>-7228029124</v>
      </c>
      <c r="R185" s="209"/>
      <c r="S185" s="210">
        <f t="shared" si="6"/>
        <v>-3455044866</v>
      </c>
      <c r="T185" s="202"/>
      <c r="U185" s="66">
        <f>S185/درآمدها!$J$4</f>
        <v>-7.5931739565474998E-2</v>
      </c>
    </row>
    <row r="186" spans="1:21" s="23" customFormat="1" ht="42.75" customHeight="1">
      <c r="A186" s="23">
        <v>176</v>
      </c>
      <c r="B186" s="208" t="s">
        <v>431</v>
      </c>
      <c r="C186" s="151"/>
      <c r="D186" s="209">
        <v>0</v>
      </c>
      <c r="E186" s="209"/>
      <c r="F186" s="209">
        <f>'درآمد ناشی از تغییر قیمت اوراق '!I169</f>
        <v>-160800095</v>
      </c>
      <c r="G186" s="209"/>
      <c r="H186" s="209">
        <v>0</v>
      </c>
      <c r="I186" s="209"/>
      <c r="J186" s="210">
        <f t="shared" si="7"/>
        <v>-160800095</v>
      </c>
      <c r="K186" s="66">
        <f t="shared" si="8"/>
        <v>4.9027827810693508E-4</v>
      </c>
      <c r="L186" s="66"/>
      <c r="M186" s="209">
        <v>0</v>
      </c>
      <c r="N186" s="209"/>
      <c r="O186" s="209">
        <v>-160800095</v>
      </c>
      <c r="P186" s="209"/>
      <c r="Q186" s="209">
        <v>0</v>
      </c>
      <c r="R186" s="209"/>
      <c r="S186" s="210">
        <f t="shared" si="6"/>
        <v>-160800095</v>
      </c>
      <c r="T186" s="202"/>
      <c r="U186" s="66">
        <f>S186/درآمدها!$J$4</f>
        <v>-3.5339138590635131E-3</v>
      </c>
    </row>
    <row r="187" spans="1:21" s="23" customFormat="1" ht="42.75" customHeight="1">
      <c r="A187" s="23">
        <v>177</v>
      </c>
      <c r="B187" s="208" t="s">
        <v>432</v>
      </c>
      <c r="C187" s="151"/>
      <c r="D187" s="209">
        <v>0</v>
      </c>
      <c r="E187" s="209"/>
      <c r="F187" s="209">
        <f>'درآمد ناشی از تغییر قیمت اوراق '!I170</f>
        <v>-1818843852</v>
      </c>
      <c r="G187" s="209"/>
      <c r="H187" s="209">
        <v>-9735008</v>
      </c>
      <c r="I187" s="209"/>
      <c r="J187" s="210">
        <f t="shared" si="7"/>
        <v>-1828578860</v>
      </c>
      <c r="K187" s="66">
        <f t="shared" si="8"/>
        <v>5.5753231667154315E-3</v>
      </c>
      <c r="L187" s="66"/>
      <c r="M187" s="209">
        <v>0</v>
      </c>
      <c r="N187" s="209"/>
      <c r="O187" s="209">
        <v>-1818843852</v>
      </c>
      <c r="P187" s="209"/>
      <c r="Q187" s="209">
        <v>-9735008</v>
      </c>
      <c r="R187" s="209"/>
      <c r="S187" s="210">
        <f t="shared" si="6"/>
        <v>-1828578860</v>
      </c>
      <c r="T187" s="202"/>
      <c r="U187" s="66">
        <f>S187/درآمدها!$J$4</f>
        <v>-4.0186793271139297E-2</v>
      </c>
    </row>
    <row r="188" spans="1:21" s="23" customFormat="1" ht="42.75" customHeight="1">
      <c r="A188" s="23">
        <v>178</v>
      </c>
      <c r="B188" s="208" t="s">
        <v>413</v>
      </c>
      <c r="C188" s="151"/>
      <c r="D188" s="209">
        <f>'درآمد سود سهام'!N103</f>
        <v>94335047</v>
      </c>
      <c r="E188" s="209"/>
      <c r="F188" s="209">
        <f>'درآمد ناشی از تغییر قیمت اوراق '!I171</f>
        <v>14655367</v>
      </c>
      <c r="G188" s="209"/>
      <c r="H188" s="209">
        <v>4887408</v>
      </c>
      <c r="I188" s="209"/>
      <c r="J188" s="210">
        <f t="shared" si="7"/>
        <v>113877822</v>
      </c>
      <c r="K188" s="66">
        <f t="shared" si="8"/>
        <v>-3.4721262126572778E-4</v>
      </c>
      <c r="L188" s="66"/>
      <c r="M188" s="209">
        <v>94335047</v>
      </c>
      <c r="N188" s="209">
        <v>94335047</v>
      </c>
      <c r="O188" s="209">
        <v>-153783637</v>
      </c>
      <c r="P188" s="209"/>
      <c r="Q188" s="209">
        <v>4887408</v>
      </c>
      <c r="R188" s="209"/>
      <c r="S188" s="210">
        <f t="shared" si="6"/>
        <v>-54561182</v>
      </c>
      <c r="T188" s="202"/>
      <c r="U188" s="66">
        <f>S188/درآمدها!$J$4</f>
        <v>-1.1990945480267702E-3</v>
      </c>
    </row>
    <row r="189" spans="1:21" s="23" customFormat="1" ht="42.75" customHeight="1">
      <c r="A189" s="23">
        <v>179</v>
      </c>
      <c r="B189" s="208" t="s">
        <v>400</v>
      </c>
      <c r="C189" s="151"/>
      <c r="D189" s="209">
        <f>'درآمد سود سهام'!N97</f>
        <v>0</v>
      </c>
      <c r="E189" s="209"/>
      <c r="F189" s="209">
        <f>'درآمد ناشی از تغییر قیمت اوراق '!I172</f>
        <v>-288155160</v>
      </c>
      <c r="G189" s="209"/>
      <c r="H189" s="209">
        <v>-7233971</v>
      </c>
      <c r="I189" s="209"/>
      <c r="J189" s="210">
        <f t="shared" si="7"/>
        <v>-295389131</v>
      </c>
      <c r="K189" s="66">
        <f t="shared" si="8"/>
        <v>9.0063923481005319E-4</v>
      </c>
      <c r="L189" s="66"/>
      <c r="M189" s="209">
        <v>2049122807</v>
      </c>
      <c r="N189" s="209">
        <v>2049122807</v>
      </c>
      <c r="O189" s="209">
        <v>-3096767224</v>
      </c>
      <c r="P189" s="209"/>
      <c r="Q189" s="209">
        <v>-7233971</v>
      </c>
      <c r="R189" s="209"/>
      <c r="S189" s="210">
        <f t="shared" si="6"/>
        <v>-1054878388</v>
      </c>
      <c r="T189" s="202"/>
      <c r="U189" s="66">
        <f>S189/درآمدها!$J$4</f>
        <v>-2.3183129058348989E-2</v>
      </c>
    </row>
    <row r="190" spans="1:21" s="23" customFormat="1" ht="42.75" customHeight="1">
      <c r="A190" s="23">
        <v>180</v>
      </c>
      <c r="B190" s="208" t="s">
        <v>405</v>
      </c>
      <c r="C190" s="151"/>
      <c r="D190" s="209">
        <v>0</v>
      </c>
      <c r="E190" s="209"/>
      <c r="F190" s="209">
        <f>'درآمد ناشی از تغییر قیمت اوراق '!I173</f>
        <v>180332877</v>
      </c>
      <c r="G190" s="209"/>
      <c r="H190" s="209">
        <v>22566933</v>
      </c>
      <c r="I190" s="209"/>
      <c r="J190" s="210">
        <f t="shared" si="7"/>
        <v>202899810</v>
      </c>
      <c r="K190" s="66">
        <f t="shared" si="8"/>
        <v>-6.1863999194169809E-4</v>
      </c>
      <c r="L190" s="66"/>
      <c r="M190" s="209">
        <v>0</v>
      </c>
      <c r="N190" s="209"/>
      <c r="O190" s="209">
        <v>2456485374</v>
      </c>
      <c r="P190" s="209"/>
      <c r="Q190" s="209">
        <v>22566933</v>
      </c>
      <c r="R190" s="209"/>
      <c r="S190" s="210">
        <f t="shared" si="6"/>
        <v>2479052307</v>
      </c>
      <c r="T190" s="202"/>
      <c r="U190" s="66">
        <f>S190/درآمدها!$J$4</f>
        <v>5.4482289360902901E-2</v>
      </c>
    </row>
    <row r="191" spans="1:21" s="23" customFormat="1" ht="42.75" customHeight="1">
      <c r="A191" s="23">
        <v>181</v>
      </c>
      <c r="B191" s="208" t="s">
        <v>366</v>
      </c>
      <c r="C191" s="151"/>
      <c r="D191" s="209">
        <v>0</v>
      </c>
      <c r="E191" s="209"/>
      <c r="F191" s="209">
        <f>'درآمد ناشی از تغییر قیمت اوراق '!I174</f>
        <v>-11922067337</v>
      </c>
      <c r="G191" s="209"/>
      <c r="H191" s="209">
        <v>75029169</v>
      </c>
      <c r="I191" s="209"/>
      <c r="J191" s="210">
        <f t="shared" si="7"/>
        <v>-11847038168</v>
      </c>
      <c r="K191" s="66">
        <f t="shared" si="8"/>
        <v>3.6121530112741405E-2</v>
      </c>
      <c r="L191" s="66"/>
      <c r="M191" s="209">
        <v>0</v>
      </c>
      <c r="N191" s="209"/>
      <c r="O191" s="209">
        <v>-618086083</v>
      </c>
      <c r="P191" s="209"/>
      <c r="Q191" s="209">
        <v>2458244181</v>
      </c>
      <c r="R191" s="209"/>
      <c r="S191" s="210">
        <f t="shared" si="6"/>
        <v>1840158098</v>
      </c>
      <c r="T191" s="202"/>
      <c r="U191" s="66">
        <f>S191/درآمدها!$J$4</f>
        <v>4.0441270917098364E-2</v>
      </c>
    </row>
    <row r="192" spans="1:21" s="23" customFormat="1" ht="42.75" customHeight="1">
      <c r="A192" s="23">
        <v>182</v>
      </c>
      <c r="B192" s="208" t="s">
        <v>357</v>
      </c>
      <c r="C192" s="151"/>
      <c r="D192" s="209">
        <v>0</v>
      </c>
      <c r="E192" s="209"/>
      <c r="F192" s="209">
        <f>'درآمد ناشی از تغییر قیمت اوراق '!I175</f>
        <v>-2098560312</v>
      </c>
      <c r="G192" s="209"/>
      <c r="H192" s="209">
        <v>-23970826</v>
      </c>
      <c r="I192" s="209"/>
      <c r="J192" s="210">
        <f t="shared" si="7"/>
        <v>-2122531138</v>
      </c>
      <c r="K192" s="66">
        <f t="shared" si="8"/>
        <v>6.4715814475544515E-3</v>
      </c>
      <c r="L192" s="66"/>
      <c r="M192" s="209">
        <v>0</v>
      </c>
      <c r="N192" s="209"/>
      <c r="O192" s="209">
        <v>-4958136615</v>
      </c>
      <c r="P192" s="209"/>
      <c r="Q192" s="209">
        <v>-251810037</v>
      </c>
      <c r="R192" s="209"/>
      <c r="S192" s="210">
        <f t="shared" si="6"/>
        <v>-5209946652</v>
      </c>
      <c r="T192" s="202"/>
      <c r="U192" s="66">
        <f>S192/درآمدها!$J$4</f>
        <v>-0.11449932712094697</v>
      </c>
    </row>
    <row r="193" spans="1:21 16337:16337" s="23" customFormat="1" ht="42.75" customHeight="1">
      <c r="A193" s="23">
        <v>183</v>
      </c>
      <c r="B193" s="208" t="s">
        <v>358</v>
      </c>
      <c r="C193" s="151"/>
      <c r="D193" s="209">
        <v>0</v>
      </c>
      <c r="E193" s="209"/>
      <c r="F193" s="209">
        <f>'درآمد ناشی از تغییر قیمت اوراق '!I176</f>
        <v>377595631</v>
      </c>
      <c r="G193" s="209"/>
      <c r="H193" s="209">
        <v>-2164128</v>
      </c>
      <c r="I193" s="209"/>
      <c r="J193" s="210">
        <f t="shared" si="7"/>
        <v>375431503</v>
      </c>
      <c r="K193" s="66">
        <f t="shared" si="8"/>
        <v>-1.1446878239589262E-3</v>
      </c>
      <c r="L193" s="66"/>
      <c r="M193" s="209">
        <v>0</v>
      </c>
      <c r="N193" s="209"/>
      <c r="O193" s="209">
        <v>-326280993</v>
      </c>
      <c r="P193" s="209"/>
      <c r="Q193" s="209">
        <v>-27167981</v>
      </c>
      <c r="R193" s="209"/>
      <c r="S193" s="210">
        <f t="shared" si="6"/>
        <v>-353448974</v>
      </c>
      <c r="T193" s="202"/>
      <c r="U193" s="66">
        <f>S193/درآمدها!$J$4</f>
        <v>-7.7677704586578715E-3</v>
      </c>
    </row>
    <row r="194" spans="1:21 16337:16337" s="23" customFormat="1" ht="42.75" customHeight="1">
      <c r="A194" s="23">
        <v>184</v>
      </c>
      <c r="B194" s="208" t="s">
        <v>348</v>
      </c>
      <c r="C194" s="151"/>
      <c r="D194" s="209">
        <v>0</v>
      </c>
      <c r="E194" s="209"/>
      <c r="F194" s="209">
        <f>'درآمد ناشی از تغییر قیمت اوراق '!I177</f>
        <v>-3762679143</v>
      </c>
      <c r="G194" s="209"/>
      <c r="H194" s="209">
        <v>-32616254</v>
      </c>
      <c r="I194" s="209"/>
      <c r="J194" s="210">
        <f t="shared" si="7"/>
        <v>-3795295397</v>
      </c>
      <c r="K194" s="66">
        <f t="shared" si="8"/>
        <v>1.1571827069805751E-2</v>
      </c>
      <c r="L194" s="66"/>
      <c r="M194" s="209">
        <v>0</v>
      </c>
      <c r="N194" s="209"/>
      <c r="O194" s="209">
        <v>-4748856056</v>
      </c>
      <c r="P194" s="209"/>
      <c r="Q194" s="209">
        <v>-92823867</v>
      </c>
      <c r="R194" s="209"/>
      <c r="S194" s="210">
        <f t="shared" si="6"/>
        <v>-4841679923</v>
      </c>
      <c r="T194" s="202"/>
      <c r="U194" s="66">
        <f>S194/درآمدها!$J$4</f>
        <v>-0.1064059059233719</v>
      </c>
    </row>
    <row r="195" spans="1:21 16337:16337" s="23" customFormat="1" ht="42.75" customHeight="1">
      <c r="A195" s="23">
        <v>185</v>
      </c>
      <c r="B195" s="208" t="s">
        <v>339</v>
      </c>
      <c r="C195" s="151"/>
      <c r="D195" s="209">
        <v>0</v>
      </c>
      <c r="E195" s="209"/>
      <c r="F195" s="209">
        <f>'درآمد ناشی از تغییر قیمت اوراق '!I178</f>
        <v>76369913</v>
      </c>
      <c r="G195" s="209"/>
      <c r="H195" s="209">
        <v>4148661564</v>
      </c>
      <c r="I195" s="209"/>
      <c r="J195" s="210">
        <f t="shared" si="7"/>
        <v>4225031477</v>
      </c>
      <c r="K195" s="66">
        <f t="shared" si="8"/>
        <v>-1.2882089139879926E-2</v>
      </c>
      <c r="L195" s="66"/>
      <c r="M195" s="209">
        <v>0</v>
      </c>
      <c r="N195" s="209"/>
      <c r="O195" s="209">
        <v>7009526852</v>
      </c>
      <c r="P195" s="209"/>
      <c r="Q195" s="209">
        <v>4108911916</v>
      </c>
      <c r="R195" s="209"/>
      <c r="S195" s="210">
        <f t="shared" si="6"/>
        <v>11118438768</v>
      </c>
      <c r="T195" s="202"/>
      <c r="U195" s="66">
        <f>S195/درآمدها!$J$4</f>
        <v>0.2443506320900137</v>
      </c>
    </row>
    <row r="196" spans="1:21 16337:16337" s="23" customFormat="1" ht="42.75" customHeight="1">
      <c r="A196" s="23">
        <v>186</v>
      </c>
      <c r="B196" s="208" t="s">
        <v>332</v>
      </c>
      <c r="C196" s="151"/>
      <c r="D196" s="209">
        <v>0</v>
      </c>
      <c r="E196" s="209"/>
      <c r="F196" s="209">
        <f>'درآمد ناشی از تغییر قیمت اوراق '!I179</f>
        <v>1601890839</v>
      </c>
      <c r="G196" s="209"/>
      <c r="H196" s="209">
        <v>57069342</v>
      </c>
      <c r="I196" s="209"/>
      <c r="J196" s="210">
        <f t="shared" si="7"/>
        <v>1658960181</v>
      </c>
      <c r="K196" s="66">
        <f t="shared" si="8"/>
        <v>-5.0581570924361037E-3</v>
      </c>
      <c r="L196" s="66"/>
      <c r="M196" s="209">
        <v>0</v>
      </c>
      <c r="N196" s="209"/>
      <c r="O196" s="209">
        <v>6166468774</v>
      </c>
      <c r="P196" s="209"/>
      <c r="Q196" s="209">
        <v>95270474</v>
      </c>
      <c r="R196" s="209"/>
      <c r="S196" s="210">
        <f t="shared" si="6"/>
        <v>6261739248</v>
      </c>
      <c r="T196" s="202"/>
      <c r="U196" s="66">
        <f>S196/درآمدها!$J$4</f>
        <v>0.13761463953332329</v>
      </c>
    </row>
    <row r="197" spans="1:21 16337:16337" s="23" customFormat="1" ht="42.75" customHeight="1">
      <c r="A197" s="23">
        <v>187</v>
      </c>
      <c r="B197" s="208" t="s">
        <v>335</v>
      </c>
      <c r="C197" s="151"/>
      <c r="D197" s="209">
        <v>0</v>
      </c>
      <c r="E197" s="209"/>
      <c r="F197" s="209">
        <f>'درآمد ناشی از تغییر قیمت اوراق '!I180</f>
        <v>-1464607263</v>
      </c>
      <c r="G197" s="209"/>
      <c r="H197" s="209">
        <v>2427389393</v>
      </c>
      <c r="I197" s="209"/>
      <c r="J197" s="210">
        <f t="shared" si="7"/>
        <v>962782130</v>
      </c>
      <c r="K197" s="66">
        <f t="shared" si="8"/>
        <v>-2.9355154602895431E-3</v>
      </c>
      <c r="L197" s="66"/>
      <c r="M197" s="209">
        <v>0</v>
      </c>
      <c r="N197" s="209"/>
      <c r="O197" s="209">
        <v>16892817047</v>
      </c>
      <c r="P197" s="209"/>
      <c r="Q197" s="209">
        <v>2455020900</v>
      </c>
      <c r="R197" s="209"/>
      <c r="S197" s="210">
        <f t="shared" si="6"/>
        <v>19347837947</v>
      </c>
      <c r="T197" s="202"/>
      <c r="U197" s="66">
        <f>S197/درآمدها!$J$4</f>
        <v>0.42520865838927679</v>
      </c>
    </row>
    <row r="198" spans="1:21 16337:16337" s="23" customFormat="1" ht="42.75" customHeight="1">
      <c r="A198" s="23">
        <v>188</v>
      </c>
      <c r="B198" s="208" t="s">
        <v>297</v>
      </c>
      <c r="C198" s="151"/>
      <c r="D198" s="209">
        <v>0</v>
      </c>
      <c r="E198" s="209"/>
      <c r="F198" s="209">
        <f>'درآمد ناشی از تغییر قیمت اوراق '!I181</f>
        <v>-2909189067</v>
      </c>
      <c r="G198" s="209"/>
      <c r="H198" s="209">
        <v>-40543787</v>
      </c>
      <c r="I198" s="209"/>
      <c r="J198" s="210">
        <f t="shared" si="7"/>
        <v>-2949732854</v>
      </c>
      <c r="K198" s="66">
        <f t="shared" si="8"/>
        <v>8.9937132470884126E-3</v>
      </c>
      <c r="L198" s="66"/>
      <c r="M198" s="209">
        <v>0</v>
      </c>
      <c r="N198" s="209"/>
      <c r="O198" s="209">
        <v>-5175107113</v>
      </c>
      <c r="P198" s="209"/>
      <c r="Q198" s="209">
        <v>-359818268</v>
      </c>
      <c r="R198" s="209"/>
      <c r="S198" s="210">
        <f t="shared" si="6"/>
        <v>-5534925381</v>
      </c>
      <c r="T198" s="202"/>
      <c r="U198" s="66">
        <f>S198/درآمدها!$J$4</f>
        <v>-0.1216414052043831</v>
      </c>
      <c r="XDI198" s="25">
        <f>SUM(B198:XDH198)</f>
        <v>-16969316470.112646</v>
      </c>
    </row>
    <row r="199" spans="1:21 16337:16337" s="23" customFormat="1" ht="42.75" customHeight="1">
      <c r="A199" s="23">
        <v>189</v>
      </c>
      <c r="B199" s="208" t="s">
        <v>308</v>
      </c>
      <c r="C199" s="151"/>
      <c r="D199" s="209">
        <v>0</v>
      </c>
      <c r="E199" s="209"/>
      <c r="F199" s="209">
        <v>0</v>
      </c>
      <c r="G199" s="209"/>
      <c r="H199" s="209">
        <v>0</v>
      </c>
      <c r="I199" s="209"/>
      <c r="J199" s="210">
        <f t="shared" si="7"/>
        <v>0</v>
      </c>
      <c r="K199" s="66">
        <f t="shared" si="8"/>
        <v>0</v>
      </c>
      <c r="L199" s="66"/>
      <c r="M199" s="209">
        <v>0</v>
      </c>
      <c r="N199" s="209"/>
      <c r="O199" s="209">
        <v>0</v>
      </c>
      <c r="P199" s="209"/>
      <c r="Q199" s="209">
        <v>4191475824</v>
      </c>
      <c r="R199" s="209"/>
      <c r="S199" s="210">
        <f t="shared" si="6"/>
        <v>4191475824</v>
      </c>
      <c r="T199" s="202"/>
      <c r="U199" s="66">
        <f>S199/درآمدها!$J$4</f>
        <v>9.2116329311641626E-2</v>
      </c>
    </row>
    <row r="200" spans="1:21 16337:16337" s="23" customFormat="1" ht="42.75" customHeight="1">
      <c r="A200" s="23">
        <v>190</v>
      </c>
      <c r="B200" s="208" t="s">
        <v>289</v>
      </c>
      <c r="C200" s="151"/>
      <c r="D200" s="209">
        <f>'درآمد سود سهام'!N39</f>
        <v>0</v>
      </c>
      <c r="E200" s="209"/>
      <c r="F200" s="209">
        <f>'درآمد ناشی از تغییر قیمت اوراق '!I182</f>
        <v>634960104</v>
      </c>
      <c r="G200" s="209"/>
      <c r="H200" s="209">
        <v>1559764</v>
      </c>
      <c r="I200" s="209"/>
      <c r="J200" s="210">
        <f t="shared" si="7"/>
        <v>636519868</v>
      </c>
      <c r="K200" s="66">
        <f t="shared" si="8"/>
        <v>-1.9407442816740475E-3</v>
      </c>
      <c r="L200" s="66"/>
      <c r="M200" s="209">
        <v>2309916000</v>
      </c>
      <c r="N200" s="209">
        <v>2309916000</v>
      </c>
      <c r="O200" s="209">
        <v>172739123</v>
      </c>
      <c r="P200" s="209"/>
      <c r="Q200" s="209">
        <v>-326473953</v>
      </c>
      <c r="R200" s="209"/>
      <c r="S200" s="210">
        <f t="shared" si="6"/>
        <v>2156181170</v>
      </c>
      <c r="T200" s="202"/>
      <c r="U200" s="66">
        <f>S200/درآمدها!$J$4</f>
        <v>4.7386529960164396E-2</v>
      </c>
    </row>
    <row r="201" spans="1:21 16337:16337" s="23" customFormat="1" ht="42.75" customHeight="1">
      <c r="A201" s="23">
        <v>191</v>
      </c>
      <c r="B201" s="208" t="s">
        <v>278</v>
      </c>
      <c r="C201" s="151"/>
      <c r="D201" s="209">
        <v>0</v>
      </c>
      <c r="E201" s="209"/>
      <c r="F201" s="209">
        <f>'درآمد ناشی از تغییر قیمت اوراق '!I183</f>
        <v>-688220283</v>
      </c>
      <c r="G201" s="209"/>
      <c r="H201" s="209">
        <v>-64320051</v>
      </c>
      <c r="I201" s="209"/>
      <c r="J201" s="210">
        <f t="shared" si="7"/>
        <v>-752540334</v>
      </c>
      <c r="K201" s="66">
        <f t="shared" si="8"/>
        <v>2.2944898083520275E-3</v>
      </c>
      <c r="L201" s="66"/>
      <c r="M201" s="209">
        <v>7952185800</v>
      </c>
      <c r="N201" s="209">
        <v>7952185800</v>
      </c>
      <c r="O201" s="209">
        <v>-8218356357</v>
      </c>
      <c r="P201" s="209"/>
      <c r="Q201" s="209">
        <v>-701196868</v>
      </c>
      <c r="R201" s="209"/>
      <c r="S201" s="210">
        <f t="shared" si="6"/>
        <v>-967367425</v>
      </c>
      <c r="T201" s="202"/>
      <c r="U201" s="66">
        <f>S201/درآمدها!$J$4</f>
        <v>-2.1259895089079914E-2</v>
      </c>
    </row>
    <row r="202" spans="1:21 16337:16337" s="23" customFormat="1" ht="42.75" customHeight="1">
      <c r="A202" s="23">
        <v>192</v>
      </c>
      <c r="B202" s="208" t="s">
        <v>250</v>
      </c>
      <c r="C202" s="151"/>
      <c r="D202" s="209">
        <v>0</v>
      </c>
      <c r="E202" s="209"/>
      <c r="F202" s="209">
        <f>'درآمد ناشی از تغییر قیمت اوراق '!I184</f>
        <v>-974276762</v>
      </c>
      <c r="G202" s="209"/>
      <c r="H202" s="209">
        <v>-534933252</v>
      </c>
      <c r="I202" s="209"/>
      <c r="J202" s="210">
        <f t="shared" si="7"/>
        <v>-1509210014</v>
      </c>
      <c r="K202" s="66">
        <f t="shared" si="8"/>
        <v>4.6015699615455036E-3</v>
      </c>
      <c r="L202" s="66"/>
      <c r="M202" s="209">
        <v>0</v>
      </c>
      <c r="N202" s="209"/>
      <c r="O202" s="209">
        <v>-3366139973</v>
      </c>
      <c r="P202" s="209"/>
      <c r="Q202" s="209">
        <v>-5990677161</v>
      </c>
      <c r="R202" s="209"/>
      <c r="S202" s="210">
        <f t="shared" si="6"/>
        <v>-9356817134</v>
      </c>
      <c r="T202" s="202"/>
      <c r="U202" s="66">
        <f>S202/درآمدها!$J$4</f>
        <v>-0.2056353620099885</v>
      </c>
    </row>
    <row r="203" spans="1:21 16337:16337" s="23" customFormat="1" ht="42.75" customHeight="1">
      <c r="A203" s="23">
        <v>193</v>
      </c>
      <c r="B203" s="208" t="s">
        <v>229</v>
      </c>
      <c r="C203" s="151"/>
      <c r="D203" s="209">
        <f>'درآمد سود سهام'!N98</f>
        <v>0</v>
      </c>
      <c r="E203" s="209"/>
      <c r="F203" s="209">
        <f>'درآمد ناشی از تغییر قیمت اوراق '!I185</f>
        <v>-4673027483</v>
      </c>
      <c r="G203" s="209"/>
      <c r="H203" s="209">
        <v>-29585324</v>
      </c>
      <c r="I203" s="209"/>
      <c r="J203" s="210">
        <f t="shared" si="7"/>
        <v>-4702612807</v>
      </c>
      <c r="K203" s="66">
        <f t="shared" si="8"/>
        <v>1.433823101671414E-2</v>
      </c>
      <c r="L203" s="66"/>
      <c r="M203" s="209">
        <v>5620319577</v>
      </c>
      <c r="N203" s="209">
        <v>5620319577</v>
      </c>
      <c r="O203" s="209">
        <v>-5681166465</v>
      </c>
      <c r="P203" s="209"/>
      <c r="Q203" s="209">
        <v>-182959853</v>
      </c>
      <c r="R203" s="209"/>
      <c r="S203" s="210">
        <f t="shared" ref="S203:S266" si="9">M203+O203+Q203</f>
        <v>-243806741</v>
      </c>
      <c r="T203" s="202"/>
      <c r="U203" s="66">
        <f>S203/درآمدها!$J$4</f>
        <v>-5.3581561687075403E-3</v>
      </c>
    </row>
    <row r="204" spans="1:21 16337:16337" s="23" customFormat="1" ht="42.75" customHeight="1">
      <c r="A204" s="23">
        <v>194</v>
      </c>
      <c r="B204" s="208" t="s">
        <v>230</v>
      </c>
      <c r="C204" s="151"/>
      <c r="D204" s="209">
        <v>0</v>
      </c>
      <c r="E204" s="209"/>
      <c r="F204" s="209">
        <f>'درآمد ناشی از تغییر قیمت اوراق '!I186</f>
        <v>3779093091</v>
      </c>
      <c r="G204" s="209"/>
      <c r="H204" s="209">
        <v>0</v>
      </c>
      <c r="I204" s="209"/>
      <c r="J204" s="210">
        <f t="shared" ref="J204:J267" si="10">D204+F204+H204</f>
        <v>3779093091</v>
      </c>
      <c r="K204" s="66">
        <f t="shared" ref="K204:K267" si="11">J204/-327977196177</f>
        <v>-1.1522426360888001E-2</v>
      </c>
      <c r="L204" s="66"/>
      <c r="M204" s="209">
        <v>0</v>
      </c>
      <c r="N204" s="209"/>
      <c r="O204" s="209">
        <v>34469945456</v>
      </c>
      <c r="P204" s="209"/>
      <c r="Q204" s="209">
        <v>3471270518</v>
      </c>
      <c r="R204" s="209"/>
      <c r="S204" s="210">
        <f t="shared" si="9"/>
        <v>37941215974</v>
      </c>
      <c r="T204" s="202"/>
      <c r="U204" s="66">
        <f>S204/درآمدها!$J$4</f>
        <v>0.83383650339410897</v>
      </c>
    </row>
    <row r="205" spans="1:21 16337:16337" s="23" customFormat="1" ht="42.75" customHeight="1">
      <c r="A205" s="23">
        <v>195</v>
      </c>
      <c r="B205" s="208" t="s">
        <v>231</v>
      </c>
      <c r="C205" s="151"/>
      <c r="D205" s="209">
        <v>0</v>
      </c>
      <c r="E205" s="209"/>
      <c r="F205" s="209">
        <f>'درآمد ناشی از تغییر قیمت اوراق '!I187</f>
        <v>-298385791</v>
      </c>
      <c r="G205" s="209"/>
      <c r="H205" s="209">
        <v>9447015</v>
      </c>
      <c r="I205" s="209"/>
      <c r="J205" s="210">
        <f t="shared" si="10"/>
        <v>-288938776</v>
      </c>
      <c r="K205" s="66">
        <f t="shared" si="11"/>
        <v>8.8097215101524289E-4</v>
      </c>
      <c r="L205" s="66"/>
      <c r="M205" s="209">
        <v>370406600</v>
      </c>
      <c r="N205" s="209">
        <v>370406600</v>
      </c>
      <c r="O205" s="209">
        <v>2262315029</v>
      </c>
      <c r="P205" s="209"/>
      <c r="Q205" s="209">
        <v>-28505089</v>
      </c>
      <c r="R205" s="209"/>
      <c r="S205" s="210">
        <f t="shared" si="9"/>
        <v>2604216540</v>
      </c>
      <c r="T205" s="202"/>
      <c r="U205" s="66">
        <f>S205/درآمدها!$J$4</f>
        <v>5.7233031626681752E-2</v>
      </c>
    </row>
    <row r="206" spans="1:21 16337:16337" s="23" customFormat="1" ht="42.75" customHeight="1">
      <c r="A206" s="23">
        <v>196</v>
      </c>
      <c r="B206" s="208" t="s">
        <v>176</v>
      </c>
      <c r="C206" s="151"/>
      <c r="D206" s="209">
        <v>0</v>
      </c>
      <c r="E206" s="209"/>
      <c r="F206" s="209">
        <f>'درآمد ناشی از تغییر قیمت اوراق '!I188</f>
        <v>4510124516</v>
      </c>
      <c r="G206" s="209"/>
      <c r="H206" s="209">
        <v>4272789791</v>
      </c>
      <c r="I206" s="209"/>
      <c r="J206" s="210">
        <f t="shared" si="10"/>
        <v>8782914307</v>
      </c>
      <c r="K206" s="66">
        <f t="shared" si="11"/>
        <v>-2.6779039547188854E-2</v>
      </c>
      <c r="L206" s="66"/>
      <c r="M206" s="209">
        <v>0</v>
      </c>
      <c r="N206" s="209"/>
      <c r="O206" s="209">
        <v>23084793868</v>
      </c>
      <c r="P206" s="209"/>
      <c r="Q206" s="209">
        <v>5885442126</v>
      </c>
      <c r="R206" s="209"/>
      <c r="S206" s="210">
        <f t="shared" si="9"/>
        <v>28970235994</v>
      </c>
      <c r="T206" s="202"/>
      <c r="U206" s="66">
        <f>S206/درآمدها!$J$4</f>
        <v>0.63668070892332018</v>
      </c>
    </row>
    <row r="207" spans="1:21 16337:16337" s="23" customFormat="1" ht="42.75" customHeight="1">
      <c r="A207" s="23">
        <v>197</v>
      </c>
      <c r="B207" s="208" t="s">
        <v>175</v>
      </c>
      <c r="C207" s="151"/>
      <c r="D207" s="209">
        <v>0</v>
      </c>
      <c r="E207" s="209"/>
      <c r="F207" s="209">
        <f>'درآمد ناشی از تغییر قیمت اوراق '!I189</f>
        <v>-1253128705</v>
      </c>
      <c r="G207" s="209"/>
      <c r="H207" s="209">
        <v>-2367291956</v>
      </c>
      <c r="I207" s="209"/>
      <c r="J207" s="210">
        <f t="shared" si="10"/>
        <v>-3620420661</v>
      </c>
      <c r="K207" s="66">
        <f t="shared" si="11"/>
        <v>1.1038635317335177E-2</v>
      </c>
      <c r="L207" s="66"/>
      <c r="M207" s="209">
        <v>5730873200</v>
      </c>
      <c r="N207" s="209">
        <v>5730873200</v>
      </c>
      <c r="O207" s="209">
        <v>-13485347708</v>
      </c>
      <c r="P207" s="209"/>
      <c r="Q207" s="209">
        <v>-2796981148</v>
      </c>
      <c r="R207" s="209"/>
      <c r="S207" s="210">
        <f t="shared" si="9"/>
        <v>-10551455656</v>
      </c>
      <c r="T207" s="202"/>
      <c r="U207" s="66">
        <f>S207/درآمدها!$J$4</f>
        <v>-0.2318900083736424</v>
      </c>
    </row>
    <row r="208" spans="1:21 16337:16337" s="23" customFormat="1" ht="42.6" customHeight="1">
      <c r="A208" s="23">
        <v>198</v>
      </c>
      <c r="B208" s="208" t="s">
        <v>174</v>
      </c>
      <c r="C208" s="151"/>
      <c r="D208" s="209">
        <v>0</v>
      </c>
      <c r="E208" s="209"/>
      <c r="F208" s="209">
        <f>'درآمد ناشی از تغییر قیمت اوراق '!I190</f>
        <v>4055113108</v>
      </c>
      <c r="G208" s="209"/>
      <c r="H208" s="209">
        <v>0</v>
      </c>
      <c r="I208" s="209"/>
      <c r="J208" s="210">
        <f t="shared" si="10"/>
        <v>4055113108</v>
      </c>
      <c r="K208" s="66">
        <f t="shared" si="11"/>
        <v>-1.2364009313048614E-2</v>
      </c>
      <c r="L208" s="66"/>
      <c r="M208" s="209">
        <v>25586605000</v>
      </c>
      <c r="N208" s="209">
        <v>25586605000</v>
      </c>
      <c r="O208" s="209">
        <v>-37799519442</v>
      </c>
      <c r="P208" s="209"/>
      <c r="Q208" s="209">
        <v>-2121229565</v>
      </c>
      <c r="R208" s="209"/>
      <c r="S208" s="210">
        <f t="shared" si="9"/>
        <v>-14334144007</v>
      </c>
      <c r="T208" s="202"/>
      <c r="U208" s="66">
        <f>S208/درآمدها!$J$4</f>
        <v>-0.31502238953372197</v>
      </c>
    </row>
    <row r="209" spans="1:21" s="23" customFormat="1" ht="42.75" customHeight="1">
      <c r="A209" s="23">
        <v>199</v>
      </c>
      <c r="B209" s="208" t="s">
        <v>173</v>
      </c>
      <c r="C209" s="151"/>
      <c r="D209" s="209">
        <v>0</v>
      </c>
      <c r="E209" s="209"/>
      <c r="F209" s="209">
        <v>0</v>
      </c>
      <c r="G209" s="209"/>
      <c r="H209" s="209">
        <v>0</v>
      </c>
      <c r="I209" s="209"/>
      <c r="J209" s="210">
        <f t="shared" si="10"/>
        <v>0</v>
      </c>
      <c r="K209" s="66">
        <f t="shared" si="11"/>
        <v>0</v>
      </c>
      <c r="L209" s="66"/>
      <c r="M209" s="209">
        <v>0</v>
      </c>
      <c r="N209" s="209"/>
      <c r="O209" s="209">
        <v>0</v>
      </c>
      <c r="P209" s="209"/>
      <c r="Q209" s="209">
        <v>-96078850</v>
      </c>
      <c r="R209" s="209"/>
      <c r="S209" s="210">
        <f t="shared" si="9"/>
        <v>-96078850</v>
      </c>
      <c r="T209" s="202"/>
      <c r="U209" s="66">
        <f>S209/درآمدها!$J$4</f>
        <v>-2.1115309638211621E-3</v>
      </c>
    </row>
    <row r="210" spans="1:21" s="23" customFormat="1" ht="42.75" customHeight="1">
      <c r="A210" s="23">
        <v>200</v>
      </c>
      <c r="B210" s="208" t="s">
        <v>172</v>
      </c>
      <c r="C210" s="151"/>
      <c r="D210" s="209">
        <v>0</v>
      </c>
      <c r="E210" s="209"/>
      <c r="F210" s="209">
        <f>'درآمد ناشی از تغییر قیمت اوراق '!I191</f>
        <v>3856280988</v>
      </c>
      <c r="G210" s="209"/>
      <c r="H210" s="209">
        <v>-165642236</v>
      </c>
      <c r="I210" s="209"/>
      <c r="J210" s="210">
        <f t="shared" si="10"/>
        <v>3690638752</v>
      </c>
      <c r="K210" s="66">
        <f t="shared" si="11"/>
        <v>-1.1252729747736079E-2</v>
      </c>
      <c r="L210" s="66"/>
      <c r="M210" s="209">
        <v>332865050</v>
      </c>
      <c r="N210" s="209">
        <v>332865050</v>
      </c>
      <c r="O210" s="209">
        <v>-18857124455</v>
      </c>
      <c r="P210" s="209"/>
      <c r="Q210" s="209">
        <v>-7502617796</v>
      </c>
      <c r="R210" s="209"/>
      <c r="S210" s="210">
        <f t="shared" si="9"/>
        <v>-26026877201</v>
      </c>
      <c r="T210" s="202"/>
      <c r="U210" s="66">
        <f>S210/درآمدها!$J$4</f>
        <v>-0.57199432655035487</v>
      </c>
    </row>
    <row r="211" spans="1:21" s="23" customFormat="1" ht="42.75" customHeight="1">
      <c r="A211" s="23">
        <v>201</v>
      </c>
      <c r="B211" s="208" t="s">
        <v>171</v>
      </c>
      <c r="C211" s="151"/>
      <c r="D211" s="209">
        <v>0</v>
      </c>
      <c r="E211" s="209"/>
      <c r="F211" s="209">
        <v>0</v>
      </c>
      <c r="G211" s="209"/>
      <c r="H211" s="209">
        <v>0</v>
      </c>
      <c r="I211" s="209"/>
      <c r="J211" s="210">
        <f t="shared" si="10"/>
        <v>0</v>
      </c>
      <c r="K211" s="66">
        <f t="shared" si="11"/>
        <v>0</v>
      </c>
      <c r="L211" s="66"/>
      <c r="M211" s="209">
        <v>0</v>
      </c>
      <c r="N211" s="209"/>
      <c r="O211" s="209">
        <v>0</v>
      </c>
      <c r="P211" s="209"/>
      <c r="Q211" s="209">
        <v>16435559408</v>
      </c>
      <c r="R211" s="209"/>
      <c r="S211" s="210">
        <f t="shared" si="9"/>
        <v>16435559408</v>
      </c>
      <c r="T211" s="202"/>
      <c r="U211" s="66">
        <f>S211/درآمدها!$J$4</f>
        <v>0.36120532872441968</v>
      </c>
    </row>
    <row r="212" spans="1:21" s="23" customFormat="1" ht="42.6" customHeight="1">
      <c r="A212" s="23">
        <v>202</v>
      </c>
      <c r="B212" s="208" t="s">
        <v>170</v>
      </c>
      <c r="C212" s="151"/>
      <c r="D212" s="209">
        <f>'درآمد سود سهام'!N94</f>
        <v>0</v>
      </c>
      <c r="E212" s="209"/>
      <c r="F212" s="209">
        <f>'درآمد ناشی از تغییر قیمت اوراق '!I192</f>
        <v>-1253005924</v>
      </c>
      <c r="G212" s="209"/>
      <c r="H212" s="209">
        <v>-32059391</v>
      </c>
      <c r="I212" s="209"/>
      <c r="J212" s="210">
        <f t="shared" si="10"/>
        <v>-1285065315</v>
      </c>
      <c r="K212" s="66">
        <f t="shared" si="11"/>
        <v>3.9181544631123888E-3</v>
      </c>
      <c r="L212" s="66"/>
      <c r="M212" s="209">
        <v>239094667</v>
      </c>
      <c r="N212" s="209">
        <v>239094667</v>
      </c>
      <c r="O212" s="209">
        <v>-6275710576</v>
      </c>
      <c r="P212" s="209"/>
      <c r="Q212" s="209">
        <v>-666064622</v>
      </c>
      <c r="R212" s="209"/>
      <c r="S212" s="210">
        <f t="shared" si="9"/>
        <v>-6702680531</v>
      </c>
      <c r="T212" s="202"/>
      <c r="U212" s="66">
        <f>S212/درآمدها!$J$4</f>
        <v>-0.14730523400111231</v>
      </c>
    </row>
    <row r="213" spans="1:21" s="23" customFormat="1" ht="42.75" customHeight="1">
      <c r="A213" s="23">
        <v>203</v>
      </c>
      <c r="B213" s="208" t="s">
        <v>169</v>
      </c>
      <c r="C213" s="151"/>
      <c r="D213" s="209">
        <v>0</v>
      </c>
      <c r="E213" s="209"/>
      <c r="F213" s="209">
        <f>'درآمد ناشی از تغییر قیمت اوراق '!I193</f>
        <v>-598278643</v>
      </c>
      <c r="G213" s="209"/>
      <c r="H213" s="209">
        <v>-12375473</v>
      </c>
      <c r="I213" s="209"/>
      <c r="J213" s="210">
        <f t="shared" si="10"/>
        <v>-610654116</v>
      </c>
      <c r="K213" s="66">
        <f t="shared" si="11"/>
        <v>1.8618797987115154E-3</v>
      </c>
      <c r="L213" s="66"/>
      <c r="M213" s="209">
        <v>536335800</v>
      </c>
      <c r="N213" s="209">
        <v>536335800</v>
      </c>
      <c r="O213" s="209">
        <v>-3767515521</v>
      </c>
      <c r="P213" s="209"/>
      <c r="Q213" s="209">
        <v>-176840451</v>
      </c>
      <c r="R213" s="209"/>
      <c r="S213" s="210">
        <f t="shared" si="9"/>
        <v>-3408020172</v>
      </c>
      <c r="T213" s="202"/>
      <c r="U213" s="66">
        <f>S213/درآمدها!$J$4</f>
        <v>-7.4898274890937214E-2</v>
      </c>
    </row>
    <row r="214" spans="1:21" s="23" customFormat="1" ht="42.75" customHeight="1">
      <c r="A214" s="23">
        <v>204</v>
      </c>
      <c r="B214" s="208" t="s">
        <v>168</v>
      </c>
      <c r="C214" s="151"/>
      <c r="D214" s="209">
        <v>0</v>
      </c>
      <c r="E214" s="209"/>
      <c r="F214" s="209">
        <f>'درآمد ناشی از تغییر قیمت اوراق '!I194</f>
        <v>-6370027363</v>
      </c>
      <c r="G214" s="209"/>
      <c r="H214" s="209">
        <v>-39094799</v>
      </c>
      <c r="I214" s="209"/>
      <c r="J214" s="210">
        <f t="shared" si="10"/>
        <v>-6409122162</v>
      </c>
      <c r="K214" s="66">
        <f t="shared" si="11"/>
        <v>1.9541365182417069E-2</v>
      </c>
      <c r="L214" s="66"/>
      <c r="M214" s="209">
        <v>0</v>
      </c>
      <c r="N214" s="209"/>
      <c r="O214" s="209">
        <v>-7514908356</v>
      </c>
      <c r="P214" s="209"/>
      <c r="Q214" s="209">
        <v>-121354981</v>
      </c>
      <c r="R214" s="209"/>
      <c r="S214" s="210">
        <f t="shared" si="9"/>
        <v>-7636263337</v>
      </c>
      <c r="T214" s="202"/>
      <c r="U214" s="66">
        <f>S214/درآمدها!$J$4</f>
        <v>-0.16782264238141706</v>
      </c>
    </row>
    <row r="215" spans="1:21" s="23" customFormat="1" ht="42.75" customHeight="1">
      <c r="A215" s="23">
        <v>205</v>
      </c>
      <c r="B215" s="208" t="s">
        <v>406</v>
      </c>
      <c r="C215" s="151"/>
      <c r="D215" s="209">
        <v>0</v>
      </c>
      <c r="E215" s="209"/>
      <c r="F215" s="209">
        <f>'درآمد ناشی از تغییر قیمت اوراق '!I195</f>
        <v>-2756258997</v>
      </c>
      <c r="G215" s="209"/>
      <c r="H215" s="209">
        <v>-6154821</v>
      </c>
      <c r="I215" s="209"/>
      <c r="J215" s="210">
        <f t="shared" si="10"/>
        <v>-2762413818</v>
      </c>
      <c r="K215" s="66">
        <f t="shared" si="11"/>
        <v>8.4225789176793978E-3</v>
      </c>
      <c r="L215" s="66"/>
      <c r="M215" s="209">
        <v>0</v>
      </c>
      <c r="N215" s="209"/>
      <c r="O215" s="209">
        <v>-2844589077</v>
      </c>
      <c r="P215" s="209"/>
      <c r="Q215" s="209">
        <v>-6154821</v>
      </c>
      <c r="R215" s="209"/>
      <c r="S215" s="210">
        <f t="shared" si="9"/>
        <v>-2850743898</v>
      </c>
      <c r="T215" s="202"/>
      <c r="U215" s="66">
        <f>S215/درآمدها!$J$4</f>
        <v>-6.265097896728819E-2</v>
      </c>
    </row>
    <row r="216" spans="1:21" s="23" customFormat="1" ht="42.75" customHeight="1">
      <c r="A216" s="23">
        <v>206</v>
      </c>
      <c r="B216" s="208" t="s">
        <v>394</v>
      </c>
      <c r="C216" s="151"/>
      <c r="D216" s="209">
        <v>0</v>
      </c>
      <c r="E216" s="209"/>
      <c r="F216" s="209">
        <f>'درآمد ناشی از تغییر قیمت اوراق '!I196</f>
        <v>-1060478295</v>
      </c>
      <c r="G216" s="209"/>
      <c r="H216" s="209">
        <v>-12004755</v>
      </c>
      <c r="I216" s="209"/>
      <c r="J216" s="210">
        <f t="shared" si="10"/>
        <v>-1072483050</v>
      </c>
      <c r="K216" s="66">
        <f t="shared" si="11"/>
        <v>3.2699927388281326E-3</v>
      </c>
      <c r="L216" s="66"/>
      <c r="M216" s="209">
        <v>0</v>
      </c>
      <c r="N216" s="209"/>
      <c r="O216" s="209">
        <v>-958672045</v>
      </c>
      <c r="P216" s="209"/>
      <c r="Q216" s="209">
        <v>-12004755</v>
      </c>
      <c r="R216" s="209"/>
      <c r="S216" s="210">
        <f t="shared" si="9"/>
        <v>-970676800</v>
      </c>
      <c r="T216" s="202"/>
      <c r="U216" s="66">
        <f>S216/درآمدها!$J$4</f>
        <v>-2.1332625432786106E-2</v>
      </c>
    </row>
    <row r="217" spans="1:21" s="23" customFormat="1" ht="42.75" customHeight="1">
      <c r="A217" s="23">
        <v>207</v>
      </c>
      <c r="B217" s="208" t="s">
        <v>415</v>
      </c>
      <c r="C217" s="151"/>
      <c r="D217" s="209">
        <v>0</v>
      </c>
      <c r="E217" s="209"/>
      <c r="F217" s="209">
        <f>'درآمد ناشی از تغییر قیمت اوراق '!I197</f>
        <v>154744221</v>
      </c>
      <c r="G217" s="209"/>
      <c r="H217" s="209">
        <v>0</v>
      </c>
      <c r="I217" s="209"/>
      <c r="J217" s="210">
        <f t="shared" si="10"/>
        <v>154744221</v>
      </c>
      <c r="K217" s="66">
        <f t="shared" si="11"/>
        <v>-4.7181396390890828E-4</v>
      </c>
      <c r="L217" s="66"/>
      <c r="M217" s="209">
        <v>0</v>
      </c>
      <c r="N217" s="209"/>
      <c r="O217" s="209">
        <v>839873280</v>
      </c>
      <c r="P217" s="209"/>
      <c r="Q217" s="209">
        <v>0</v>
      </c>
      <c r="R217" s="209"/>
      <c r="S217" s="210">
        <f t="shared" si="9"/>
        <v>839873280</v>
      </c>
      <c r="T217" s="202"/>
      <c r="U217" s="66">
        <f>S217/درآمدها!$J$4</f>
        <v>1.845794819990082E-2</v>
      </c>
    </row>
    <row r="218" spans="1:21" s="23" customFormat="1" ht="42.75" customHeight="1">
      <c r="A218" s="23">
        <v>208</v>
      </c>
      <c r="B218" s="208" t="s">
        <v>378</v>
      </c>
      <c r="C218" s="151"/>
      <c r="D218" s="209">
        <f>'درآمد سود سهام'!N104</f>
        <v>1079660026</v>
      </c>
      <c r="E218" s="209"/>
      <c r="F218" s="209">
        <f>'درآمد ناشی از تغییر قیمت اوراق '!I198</f>
        <v>356706754</v>
      </c>
      <c r="G218" s="209"/>
      <c r="H218" s="209">
        <v>4773460</v>
      </c>
      <c r="I218" s="209"/>
      <c r="J218" s="210">
        <f t="shared" si="10"/>
        <v>1441140240</v>
      </c>
      <c r="K218" s="66">
        <f t="shared" si="11"/>
        <v>-4.3940257334911101E-3</v>
      </c>
      <c r="L218" s="66"/>
      <c r="M218" s="209">
        <v>1079660026</v>
      </c>
      <c r="N218" s="209">
        <v>1079660026</v>
      </c>
      <c r="O218" s="209">
        <v>866557158</v>
      </c>
      <c r="P218" s="209"/>
      <c r="Q218" s="209">
        <v>4773460</v>
      </c>
      <c r="R218" s="209"/>
      <c r="S218" s="210">
        <f t="shared" si="9"/>
        <v>1950990644</v>
      </c>
      <c r="T218" s="202"/>
      <c r="U218" s="66">
        <f>S218/درآمدها!$J$4</f>
        <v>4.2877044791141752E-2</v>
      </c>
    </row>
    <row r="219" spans="1:21" s="23" customFormat="1" ht="42.75" customHeight="1">
      <c r="A219" s="23">
        <v>209</v>
      </c>
      <c r="B219" s="208" t="s">
        <v>396</v>
      </c>
      <c r="C219" s="151"/>
      <c r="D219" s="209">
        <v>0</v>
      </c>
      <c r="E219" s="209"/>
      <c r="F219" s="209">
        <f>'درآمد ناشی از تغییر قیمت اوراق '!I199</f>
        <v>-6283016813</v>
      </c>
      <c r="G219" s="209"/>
      <c r="H219" s="209">
        <v>-38576156</v>
      </c>
      <c r="I219" s="209"/>
      <c r="J219" s="210">
        <f t="shared" si="10"/>
        <v>-6321592969</v>
      </c>
      <c r="K219" s="66">
        <f t="shared" si="11"/>
        <v>1.9274489332448637E-2</v>
      </c>
      <c r="L219" s="66"/>
      <c r="M219" s="209">
        <v>0</v>
      </c>
      <c r="N219" s="209"/>
      <c r="O219" s="209">
        <v>-5520966882</v>
      </c>
      <c r="P219" s="209"/>
      <c r="Q219" s="209">
        <v>-38576156</v>
      </c>
      <c r="R219" s="209"/>
      <c r="S219" s="210">
        <f t="shared" si="9"/>
        <v>-5559543038</v>
      </c>
      <c r="T219" s="202"/>
      <c r="U219" s="66">
        <f>S219/درآمدها!$J$4</f>
        <v>-0.12218242900943727</v>
      </c>
    </row>
    <row r="220" spans="1:21" s="23" customFormat="1" ht="42.75" customHeight="1">
      <c r="A220" s="23">
        <v>210</v>
      </c>
      <c r="B220" s="208" t="s">
        <v>379</v>
      </c>
      <c r="C220" s="151"/>
      <c r="D220" s="209">
        <v>0</v>
      </c>
      <c r="E220" s="209"/>
      <c r="F220" s="209">
        <f>'درآمد ناشی از تغییر قیمت اوراق '!I200</f>
        <v>-817839949</v>
      </c>
      <c r="G220" s="209"/>
      <c r="H220" s="209">
        <v>-228222</v>
      </c>
      <c r="I220" s="209"/>
      <c r="J220" s="210">
        <f t="shared" si="10"/>
        <v>-818068171</v>
      </c>
      <c r="K220" s="66">
        <f t="shared" si="11"/>
        <v>2.4942836896456417E-3</v>
      </c>
      <c r="L220" s="66"/>
      <c r="M220" s="209">
        <v>0</v>
      </c>
      <c r="N220" s="209"/>
      <c r="O220" s="209">
        <v>-28167384</v>
      </c>
      <c r="P220" s="209"/>
      <c r="Q220" s="209">
        <v>-228222</v>
      </c>
      <c r="R220" s="209"/>
      <c r="S220" s="210">
        <f t="shared" si="9"/>
        <v>-28395606</v>
      </c>
      <c r="T220" s="202"/>
      <c r="U220" s="66">
        <f>S220/درآمدها!$J$4</f>
        <v>-6.2405202919753907E-4</v>
      </c>
    </row>
    <row r="221" spans="1:21" s="23" customFormat="1" ht="42.75" customHeight="1">
      <c r="A221" s="23">
        <v>211</v>
      </c>
      <c r="B221" s="208" t="s">
        <v>409</v>
      </c>
      <c r="C221" s="151"/>
      <c r="D221" s="209">
        <v>0</v>
      </c>
      <c r="E221" s="209"/>
      <c r="F221" s="209">
        <f>'درآمد ناشی از تغییر قیمت اوراق '!I201</f>
        <v>1400467363</v>
      </c>
      <c r="G221" s="209"/>
      <c r="H221" s="209">
        <v>-1138740</v>
      </c>
      <c r="I221" s="209"/>
      <c r="J221" s="210">
        <f t="shared" si="10"/>
        <v>1399328623</v>
      </c>
      <c r="K221" s="66">
        <f t="shared" si="11"/>
        <v>-4.2665424282876726E-3</v>
      </c>
      <c r="L221" s="66"/>
      <c r="M221" s="209">
        <v>0</v>
      </c>
      <c r="N221" s="209"/>
      <c r="O221" s="209">
        <v>2233958940</v>
      </c>
      <c r="P221" s="209"/>
      <c r="Q221" s="209">
        <v>-1138740</v>
      </c>
      <c r="R221" s="209"/>
      <c r="S221" s="210">
        <f t="shared" si="9"/>
        <v>2232820200</v>
      </c>
      <c r="T221" s="202"/>
      <c r="U221" s="66">
        <f>S221/درآمدها!$J$4</f>
        <v>4.9070830770199268E-2</v>
      </c>
    </row>
    <row r="222" spans="1:21" s="23" customFormat="1" ht="42.75" customHeight="1">
      <c r="A222" s="23">
        <v>212</v>
      </c>
      <c r="B222" s="208" t="s">
        <v>351</v>
      </c>
      <c r="C222" s="151"/>
      <c r="D222" s="209">
        <v>0</v>
      </c>
      <c r="E222" s="209"/>
      <c r="F222" s="209">
        <f>'درآمد ناشی از تغییر قیمت اوراق '!I202</f>
        <v>2519213864</v>
      </c>
      <c r="G222" s="209"/>
      <c r="H222" s="209">
        <v>2640052269</v>
      </c>
      <c r="I222" s="209"/>
      <c r="J222" s="210">
        <f t="shared" si="10"/>
        <v>5159266133</v>
      </c>
      <c r="K222" s="66">
        <f t="shared" si="11"/>
        <v>-1.5730563567034367E-2</v>
      </c>
      <c r="L222" s="66"/>
      <c r="M222" s="209">
        <v>0</v>
      </c>
      <c r="N222" s="209"/>
      <c r="O222" s="209">
        <v>6479313692</v>
      </c>
      <c r="P222" s="209"/>
      <c r="Q222" s="209">
        <v>3382248975</v>
      </c>
      <c r="R222" s="209"/>
      <c r="S222" s="210">
        <f t="shared" si="9"/>
        <v>9861562667</v>
      </c>
      <c r="T222" s="202"/>
      <c r="U222" s="66">
        <f>S222/درآمدها!$J$4</f>
        <v>0.21672818651590126</v>
      </c>
    </row>
    <row r="223" spans="1:21" s="23" customFormat="1" ht="42.75" customHeight="1">
      <c r="A223" s="23">
        <v>213</v>
      </c>
      <c r="B223" s="208" t="s">
        <v>354</v>
      </c>
      <c r="C223" s="151"/>
      <c r="D223" s="209">
        <v>0</v>
      </c>
      <c r="E223" s="209"/>
      <c r="F223" s="209">
        <f>'درآمد ناشی از تغییر قیمت اوراق '!I203</f>
        <v>-1000169569</v>
      </c>
      <c r="G223" s="209"/>
      <c r="H223" s="209">
        <v>-11027538</v>
      </c>
      <c r="I223" s="209"/>
      <c r="J223" s="210">
        <f t="shared" si="10"/>
        <v>-1011197107</v>
      </c>
      <c r="K223" s="66">
        <f t="shared" si="11"/>
        <v>3.0831323603799747E-3</v>
      </c>
      <c r="L223" s="66"/>
      <c r="M223" s="209">
        <v>0</v>
      </c>
      <c r="N223" s="209"/>
      <c r="O223" s="209">
        <v>-471121120</v>
      </c>
      <c r="P223" s="209"/>
      <c r="Q223" s="209">
        <v>-81376530</v>
      </c>
      <c r="R223" s="209"/>
      <c r="S223" s="210">
        <f t="shared" si="9"/>
        <v>-552497650</v>
      </c>
      <c r="T223" s="202"/>
      <c r="U223" s="66">
        <f>S223/درآمدها!$J$4</f>
        <v>-1.2142275801733961E-2</v>
      </c>
    </row>
    <row r="224" spans="1:21" s="23" customFormat="1" ht="42.75" customHeight="1">
      <c r="A224" s="23">
        <v>214</v>
      </c>
      <c r="B224" s="208" t="s">
        <v>342</v>
      </c>
      <c r="C224" s="151"/>
      <c r="D224" s="209">
        <v>0</v>
      </c>
      <c r="E224" s="209"/>
      <c r="F224" s="209">
        <v>0</v>
      </c>
      <c r="G224" s="209"/>
      <c r="H224" s="209">
        <v>0</v>
      </c>
      <c r="I224" s="209"/>
      <c r="J224" s="210">
        <f t="shared" si="10"/>
        <v>0</v>
      </c>
      <c r="K224" s="66">
        <f t="shared" si="11"/>
        <v>0</v>
      </c>
      <c r="L224" s="66"/>
      <c r="M224" s="209">
        <v>0</v>
      </c>
      <c r="N224" s="209"/>
      <c r="O224" s="209">
        <v>0</v>
      </c>
      <c r="P224" s="209"/>
      <c r="Q224" s="209">
        <v>-10184005104</v>
      </c>
      <c r="R224" s="209"/>
      <c r="S224" s="210">
        <f t="shared" si="9"/>
        <v>-10184005104</v>
      </c>
      <c r="T224" s="202"/>
      <c r="U224" s="66">
        <f>S224/درآمدها!$J$4</f>
        <v>-0.22381452434962276</v>
      </c>
    </row>
    <row r="225" spans="1:21" s="23" customFormat="1" ht="42.6" customHeight="1">
      <c r="A225" s="23">
        <v>215</v>
      </c>
      <c r="B225" s="208" t="s">
        <v>336</v>
      </c>
      <c r="C225" s="151"/>
      <c r="D225" s="209">
        <v>0</v>
      </c>
      <c r="E225" s="209"/>
      <c r="F225" s="209">
        <v>0</v>
      </c>
      <c r="G225" s="209"/>
      <c r="H225" s="209">
        <v>0</v>
      </c>
      <c r="I225" s="209"/>
      <c r="J225" s="210">
        <f t="shared" si="10"/>
        <v>0</v>
      </c>
      <c r="K225" s="66">
        <f t="shared" si="11"/>
        <v>0</v>
      </c>
      <c r="L225" s="66"/>
      <c r="M225" s="209">
        <v>0</v>
      </c>
      <c r="N225" s="209"/>
      <c r="O225" s="209">
        <v>0</v>
      </c>
      <c r="P225" s="209"/>
      <c r="Q225" s="209">
        <v>13085860631</v>
      </c>
      <c r="R225" s="209"/>
      <c r="S225" s="210">
        <f t="shared" si="9"/>
        <v>13085860631</v>
      </c>
      <c r="T225" s="202"/>
      <c r="U225" s="66">
        <f>S225/درآمدها!$J$4</f>
        <v>0.28758878682045874</v>
      </c>
    </row>
    <row r="226" spans="1:21" s="23" customFormat="1" ht="42.75" customHeight="1">
      <c r="A226" s="23">
        <v>216</v>
      </c>
      <c r="B226" s="208" t="s">
        <v>301</v>
      </c>
      <c r="C226" s="151"/>
      <c r="D226" s="209">
        <v>0</v>
      </c>
      <c r="E226" s="209"/>
      <c r="F226" s="209">
        <f>'درآمد ناشی از تغییر قیمت اوراق '!I204</f>
        <v>-11604528261</v>
      </c>
      <c r="G226" s="209"/>
      <c r="H226" s="209">
        <v>-23176012</v>
      </c>
      <c r="I226" s="209"/>
      <c r="J226" s="210">
        <f t="shared" si="10"/>
        <v>-11627704273</v>
      </c>
      <c r="K226" s="66">
        <f t="shared" si="11"/>
        <v>3.5452782719457294E-2</v>
      </c>
      <c r="L226" s="66"/>
      <c r="M226" s="209">
        <v>0</v>
      </c>
      <c r="N226" s="209"/>
      <c r="O226" s="209">
        <v>-9934051887</v>
      </c>
      <c r="P226" s="209"/>
      <c r="Q226" s="209">
        <v>1587940734</v>
      </c>
      <c r="R226" s="209"/>
      <c r="S226" s="210">
        <f t="shared" si="9"/>
        <v>-8346111153</v>
      </c>
      <c r="T226" s="202"/>
      <c r="U226" s="66">
        <f>S226/درآمدها!$J$4</f>
        <v>-0.18342301273435976</v>
      </c>
    </row>
    <row r="227" spans="1:21" s="23" customFormat="1" ht="42.75" customHeight="1">
      <c r="A227" s="23">
        <v>217</v>
      </c>
      <c r="B227" s="208" t="s">
        <v>258</v>
      </c>
      <c r="C227" s="151"/>
      <c r="D227" s="209">
        <v>0</v>
      </c>
      <c r="E227" s="209"/>
      <c r="F227" s="209">
        <f>'درآمد ناشی از تغییر قیمت اوراق '!I205</f>
        <v>-7388658060</v>
      </c>
      <c r="G227" s="209"/>
      <c r="H227" s="209">
        <v>1384886100</v>
      </c>
      <c r="I227" s="209"/>
      <c r="J227" s="210">
        <f t="shared" si="10"/>
        <v>-6003771960</v>
      </c>
      <c r="K227" s="66">
        <f t="shared" si="11"/>
        <v>1.8305455470629534E-2</v>
      </c>
      <c r="L227" s="66"/>
      <c r="M227" s="209">
        <v>0</v>
      </c>
      <c r="N227" s="209"/>
      <c r="O227" s="209">
        <v>12504399885</v>
      </c>
      <c r="P227" s="209"/>
      <c r="Q227" s="209">
        <v>1619198687</v>
      </c>
      <c r="R227" s="209"/>
      <c r="S227" s="210">
        <f t="shared" si="9"/>
        <v>14123598572</v>
      </c>
      <c r="T227" s="202"/>
      <c r="U227" s="66">
        <f>S227/درآمدها!$J$4</f>
        <v>0.31039521919088697</v>
      </c>
    </row>
    <row r="228" spans="1:21" s="23" customFormat="1" ht="42.75" customHeight="1">
      <c r="A228" s="23">
        <v>218</v>
      </c>
      <c r="B228" s="208" t="s">
        <v>256</v>
      </c>
      <c r="C228" s="151"/>
      <c r="D228" s="209">
        <v>0</v>
      </c>
      <c r="E228" s="209"/>
      <c r="F228" s="209">
        <f>'درآمد ناشی از تغییر قیمت اوراق '!I206</f>
        <v>-4812103740</v>
      </c>
      <c r="G228" s="209"/>
      <c r="H228" s="209">
        <v>-29150700</v>
      </c>
      <c r="I228" s="209"/>
      <c r="J228" s="210">
        <f t="shared" si="10"/>
        <v>-4841254440</v>
      </c>
      <c r="K228" s="66">
        <f t="shared" si="11"/>
        <v>1.4760948311135974E-2</v>
      </c>
      <c r="L228" s="66"/>
      <c r="M228" s="209">
        <v>127550390</v>
      </c>
      <c r="N228" s="209">
        <v>127550390</v>
      </c>
      <c r="O228" s="209">
        <v>-7684676626</v>
      </c>
      <c r="P228" s="209"/>
      <c r="Q228" s="209">
        <v>-338773513</v>
      </c>
      <c r="R228" s="209"/>
      <c r="S228" s="210">
        <f t="shared" si="9"/>
        <v>-7895899749</v>
      </c>
      <c r="T228" s="202"/>
      <c r="U228" s="66">
        <f>S228/درآمدها!$J$4</f>
        <v>-0.17352868823098155</v>
      </c>
    </row>
    <row r="229" spans="1:21" s="23" customFormat="1" ht="42.75" customHeight="1">
      <c r="A229" s="23">
        <v>219</v>
      </c>
      <c r="B229" s="208" t="s">
        <v>252</v>
      </c>
      <c r="C229" s="151"/>
      <c r="D229" s="209">
        <f>'درآمد سود سهام'!N49</f>
        <v>9992</v>
      </c>
      <c r="E229" s="209"/>
      <c r="F229" s="209">
        <f>'درآمد ناشی از تغییر قیمت اوراق '!I207</f>
        <v>-3468403918</v>
      </c>
      <c r="G229" s="209"/>
      <c r="H229" s="209">
        <v>-98243645</v>
      </c>
      <c r="I229" s="209"/>
      <c r="J229" s="210">
        <f t="shared" si="10"/>
        <v>-3566637571</v>
      </c>
      <c r="K229" s="66">
        <f t="shared" si="11"/>
        <v>1.0874651081153784E-2</v>
      </c>
      <c r="L229" s="66"/>
      <c r="M229" s="209">
        <v>285337492</v>
      </c>
      <c r="N229" s="209">
        <v>285337492</v>
      </c>
      <c r="O229" s="209">
        <v>-18779759388</v>
      </c>
      <c r="P229" s="209"/>
      <c r="Q229" s="209">
        <v>-700070224</v>
      </c>
      <c r="R229" s="209"/>
      <c r="S229" s="210">
        <f t="shared" si="9"/>
        <v>-19194492120</v>
      </c>
      <c r="T229" s="202"/>
      <c r="U229" s="66">
        <f>S229/درآمدها!$J$4</f>
        <v>-0.4218385674495615</v>
      </c>
    </row>
    <row r="230" spans="1:21" s="23" customFormat="1" ht="42.75" customHeight="1">
      <c r="A230" s="23">
        <v>220</v>
      </c>
      <c r="B230" s="208" t="s">
        <v>237</v>
      </c>
      <c r="C230" s="151"/>
      <c r="D230" s="209">
        <v>0</v>
      </c>
      <c r="E230" s="209"/>
      <c r="F230" s="209">
        <f>'درآمد ناشی از تغییر قیمت اوراق '!I208</f>
        <v>-3151694841</v>
      </c>
      <c r="G230" s="209"/>
      <c r="H230" s="209">
        <v>-48719640</v>
      </c>
      <c r="I230" s="209"/>
      <c r="J230" s="210">
        <f t="shared" si="10"/>
        <v>-3200414481</v>
      </c>
      <c r="K230" s="66">
        <f t="shared" si="11"/>
        <v>9.7580396390510842E-3</v>
      </c>
      <c r="L230" s="66"/>
      <c r="M230" s="209">
        <v>0</v>
      </c>
      <c r="N230" s="209"/>
      <c r="O230" s="209">
        <v>-7585736234</v>
      </c>
      <c r="P230" s="209"/>
      <c r="Q230" s="209">
        <v>-851911755</v>
      </c>
      <c r="R230" s="209"/>
      <c r="S230" s="210">
        <f t="shared" si="9"/>
        <v>-8437647989</v>
      </c>
      <c r="T230" s="202"/>
      <c r="U230" s="66">
        <f>S230/درآمدها!$J$4</f>
        <v>-0.18543472356920238</v>
      </c>
    </row>
    <row r="231" spans="1:21" s="23" customFormat="1" ht="42.75" customHeight="1">
      <c r="A231" s="23">
        <v>221</v>
      </c>
      <c r="B231" s="208" t="s">
        <v>232</v>
      </c>
      <c r="C231" s="151"/>
      <c r="D231" s="209">
        <v>0</v>
      </c>
      <c r="E231" s="209"/>
      <c r="F231" s="209">
        <f>'درآمد ناشی از تغییر قیمت اوراق '!I209</f>
        <v>-2374153448</v>
      </c>
      <c r="G231" s="209"/>
      <c r="H231" s="209">
        <v>-34670321</v>
      </c>
      <c r="I231" s="209"/>
      <c r="J231" s="210">
        <f t="shared" si="10"/>
        <v>-2408823769</v>
      </c>
      <c r="K231" s="66">
        <f t="shared" si="11"/>
        <v>7.3444855224020699E-3</v>
      </c>
      <c r="L231" s="66"/>
      <c r="M231" s="209">
        <v>0</v>
      </c>
      <c r="N231" s="209"/>
      <c r="O231" s="209">
        <v>-8079043584</v>
      </c>
      <c r="P231" s="209"/>
      <c r="Q231" s="209">
        <v>-553116088</v>
      </c>
      <c r="R231" s="209"/>
      <c r="S231" s="210">
        <f t="shared" si="9"/>
        <v>-8632159672</v>
      </c>
      <c r="T231" s="202"/>
      <c r="U231" s="66">
        <f>S231/درآمدها!$J$4</f>
        <v>-0.18970951913013454</v>
      </c>
    </row>
    <row r="232" spans="1:21" s="23" customFormat="1" ht="42.75" customHeight="1">
      <c r="A232" s="23">
        <v>222</v>
      </c>
      <c r="B232" s="208" t="s">
        <v>233</v>
      </c>
      <c r="C232" s="151"/>
      <c r="D232" s="209">
        <v>0</v>
      </c>
      <c r="E232" s="209"/>
      <c r="F232" s="209">
        <f>'درآمد ناشی از تغییر قیمت اوراق '!I210</f>
        <v>-3154918451</v>
      </c>
      <c r="G232" s="209"/>
      <c r="H232" s="209">
        <v>-55575992</v>
      </c>
      <c r="I232" s="209"/>
      <c r="J232" s="210">
        <f t="shared" si="10"/>
        <v>-3210494443</v>
      </c>
      <c r="K232" s="66">
        <f t="shared" si="11"/>
        <v>9.7887733672416266E-3</v>
      </c>
      <c r="L232" s="66"/>
      <c r="M232" s="209">
        <v>630802150</v>
      </c>
      <c r="N232" s="209">
        <v>630802150</v>
      </c>
      <c r="O232" s="209">
        <v>-4105355931</v>
      </c>
      <c r="P232" s="209"/>
      <c r="Q232" s="209">
        <v>-243615698</v>
      </c>
      <c r="R232" s="209"/>
      <c r="S232" s="210">
        <f t="shared" si="9"/>
        <v>-3718169479</v>
      </c>
      <c r="T232" s="202"/>
      <c r="U232" s="66">
        <f>S232/درآمدها!$J$4</f>
        <v>-8.1714445829059137E-2</v>
      </c>
    </row>
    <row r="233" spans="1:21" s="23" customFormat="1" ht="42.75" customHeight="1">
      <c r="A233" s="23">
        <v>223</v>
      </c>
      <c r="B233" s="208" t="s">
        <v>200</v>
      </c>
      <c r="C233" s="151"/>
      <c r="D233" s="209">
        <v>0</v>
      </c>
      <c r="E233" s="209"/>
      <c r="F233" s="209">
        <f>'درآمد ناشی از تغییر قیمت اوراق '!I211</f>
        <v>-579923648</v>
      </c>
      <c r="G233" s="209"/>
      <c r="H233" s="209">
        <v>-33673174</v>
      </c>
      <c r="I233" s="209"/>
      <c r="J233" s="210">
        <f t="shared" si="10"/>
        <v>-613596822</v>
      </c>
      <c r="K233" s="66">
        <f t="shared" si="11"/>
        <v>1.8708520871337018E-3</v>
      </c>
      <c r="L233" s="66"/>
      <c r="M233" s="209">
        <v>38185344</v>
      </c>
      <c r="N233" s="209">
        <v>38185344</v>
      </c>
      <c r="O233" s="209">
        <v>-3480383142</v>
      </c>
      <c r="P233" s="209"/>
      <c r="Q233" s="209">
        <v>-2899759992</v>
      </c>
      <c r="R233" s="209"/>
      <c r="S233" s="210">
        <f t="shared" si="9"/>
        <v>-6341957790</v>
      </c>
      <c r="T233" s="202"/>
      <c r="U233" s="66">
        <f>S233/درآمدها!$J$4</f>
        <v>-0.13937760750500061</v>
      </c>
    </row>
    <row r="234" spans="1:21" s="23" customFormat="1" ht="42.75" customHeight="1">
      <c r="A234" s="23">
        <v>224</v>
      </c>
      <c r="B234" s="208" t="s">
        <v>199</v>
      </c>
      <c r="C234" s="151"/>
      <c r="D234" s="209">
        <v>0</v>
      </c>
      <c r="E234" s="209"/>
      <c r="F234" s="209">
        <f>'درآمد ناشی از تغییر قیمت اوراق '!I212</f>
        <v>1938982328</v>
      </c>
      <c r="G234" s="209"/>
      <c r="H234" s="209">
        <v>-32955508</v>
      </c>
      <c r="I234" s="209"/>
      <c r="J234" s="210">
        <f t="shared" si="10"/>
        <v>1906026820</v>
      </c>
      <c r="K234" s="66">
        <f t="shared" si="11"/>
        <v>-5.8114614132238982E-3</v>
      </c>
      <c r="L234" s="66"/>
      <c r="M234" s="209">
        <v>3158391150</v>
      </c>
      <c r="N234" s="209">
        <v>3158391150</v>
      </c>
      <c r="O234" s="209">
        <v>-6280334139</v>
      </c>
      <c r="P234" s="209"/>
      <c r="Q234" s="209">
        <v>-321045645</v>
      </c>
      <c r="R234" s="209"/>
      <c r="S234" s="210">
        <f t="shared" si="9"/>
        <v>-3442988634</v>
      </c>
      <c r="T234" s="202"/>
      <c r="U234" s="66">
        <f>S234/درآمدها!$J$4</f>
        <v>-7.5666778992206155E-2</v>
      </c>
    </row>
    <row r="235" spans="1:21" s="23" customFormat="1" ht="42.75" customHeight="1">
      <c r="A235" s="23">
        <v>225</v>
      </c>
      <c r="B235" s="208" t="s">
        <v>198</v>
      </c>
      <c r="C235" s="151"/>
      <c r="D235" s="209">
        <f>'درآمد سود سهام'!N92</f>
        <v>0</v>
      </c>
      <c r="E235" s="209"/>
      <c r="F235" s="209">
        <f>'درآمد ناشی از تغییر قیمت اوراق '!I213</f>
        <v>-2553995565</v>
      </c>
      <c r="G235" s="209"/>
      <c r="H235" s="209">
        <v>-104455453</v>
      </c>
      <c r="I235" s="209"/>
      <c r="J235" s="210">
        <f t="shared" si="10"/>
        <v>-2658451018</v>
      </c>
      <c r="K235" s="66">
        <f t="shared" si="11"/>
        <v>8.105597123786952E-3</v>
      </c>
      <c r="L235" s="66"/>
      <c r="M235" s="209">
        <v>2880284502</v>
      </c>
      <c r="N235" s="209">
        <v>2880284502</v>
      </c>
      <c r="O235" s="209">
        <v>-11240902919</v>
      </c>
      <c r="P235" s="209"/>
      <c r="Q235" s="209">
        <v>-819499774</v>
      </c>
      <c r="R235" s="209"/>
      <c r="S235" s="210">
        <f t="shared" si="9"/>
        <v>-9180118191</v>
      </c>
      <c r="T235" s="202"/>
      <c r="U235" s="66">
        <f>S235/درآمدها!$J$4</f>
        <v>-0.20175203816276333</v>
      </c>
    </row>
    <row r="236" spans="1:21" s="23" customFormat="1" ht="42.75" customHeight="1">
      <c r="A236" s="23">
        <v>226</v>
      </c>
      <c r="B236" s="208" t="s">
        <v>197</v>
      </c>
      <c r="C236" s="151"/>
      <c r="D236" s="209">
        <v>0</v>
      </c>
      <c r="E236" s="209"/>
      <c r="F236" s="209">
        <f>'درآمد ناشی از تغییر قیمت اوراق '!I214</f>
        <v>-5332181181</v>
      </c>
      <c r="G236" s="209"/>
      <c r="H236" s="209">
        <v>59084069</v>
      </c>
      <c r="I236" s="209"/>
      <c r="J236" s="210">
        <f t="shared" si="10"/>
        <v>-5273097112</v>
      </c>
      <c r="K236" s="66">
        <f t="shared" si="11"/>
        <v>1.6077633364346033E-2</v>
      </c>
      <c r="L236" s="66"/>
      <c r="M236" s="209">
        <v>5399176000</v>
      </c>
      <c r="N236" s="209">
        <v>5399176000</v>
      </c>
      <c r="O236" s="209">
        <v>6937177529</v>
      </c>
      <c r="P236" s="209"/>
      <c r="Q236" s="209">
        <v>327703804</v>
      </c>
      <c r="R236" s="209"/>
      <c r="S236" s="210">
        <f t="shared" si="9"/>
        <v>12664057333</v>
      </c>
      <c r="T236" s="202"/>
      <c r="U236" s="66">
        <f>S236/درآمدها!$J$4</f>
        <v>0.27831878905956875</v>
      </c>
    </row>
    <row r="237" spans="1:21" s="23" customFormat="1" ht="42.75" customHeight="1">
      <c r="A237" s="23">
        <v>227</v>
      </c>
      <c r="B237" s="208" t="s">
        <v>196</v>
      </c>
      <c r="C237" s="151"/>
      <c r="D237" s="209">
        <v>0</v>
      </c>
      <c r="E237" s="209"/>
      <c r="F237" s="209">
        <f>'درآمد ناشی از تغییر قیمت اوراق '!I215</f>
        <v>-4361397226</v>
      </c>
      <c r="G237" s="209"/>
      <c r="H237" s="209">
        <v>542141964</v>
      </c>
      <c r="I237" s="209"/>
      <c r="J237" s="210">
        <f t="shared" si="10"/>
        <v>-3819255262</v>
      </c>
      <c r="K237" s="66">
        <f t="shared" si="11"/>
        <v>1.1644880517665187E-2</v>
      </c>
      <c r="L237" s="66"/>
      <c r="M237" s="209">
        <v>3420864150</v>
      </c>
      <c r="N237" s="209">
        <v>3420864150</v>
      </c>
      <c r="O237" s="209">
        <v>832987345</v>
      </c>
      <c r="P237" s="209"/>
      <c r="Q237" s="209">
        <v>981639289</v>
      </c>
      <c r="R237" s="209"/>
      <c r="S237" s="210">
        <f t="shared" si="9"/>
        <v>5235490784</v>
      </c>
      <c r="T237" s="202"/>
      <c r="U237" s="66">
        <f>S237/درآمدها!$J$4</f>
        <v>0.11506071212567939</v>
      </c>
    </row>
    <row r="238" spans="1:21" s="23" customFormat="1" ht="42.75" customHeight="1">
      <c r="A238" s="23">
        <v>228</v>
      </c>
      <c r="B238" s="208" t="s">
        <v>195</v>
      </c>
      <c r="C238" s="151"/>
      <c r="D238" s="209">
        <f>'درآمد سود سهام'!N67</f>
        <v>0</v>
      </c>
      <c r="E238" s="209"/>
      <c r="F238" s="209">
        <f>'درآمد ناشی از تغییر قیمت اوراق '!I216</f>
        <v>-5740066116</v>
      </c>
      <c r="G238" s="209"/>
      <c r="H238" s="209">
        <v>0</v>
      </c>
      <c r="I238" s="209"/>
      <c r="J238" s="210">
        <f t="shared" si="10"/>
        <v>-5740066116</v>
      </c>
      <c r="K238" s="66">
        <f t="shared" si="11"/>
        <v>1.7501418339164802E-2</v>
      </c>
      <c r="L238" s="66"/>
      <c r="M238" s="209">
        <v>1506023460</v>
      </c>
      <c r="N238" s="209">
        <v>1506023460</v>
      </c>
      <c r="O238" s="209">
        <v>-3191149609</v>
      </c>
      <c r="P238" s="209"/>
      <c r="Q238" s="209">
        <v>-316599311</v>
      </c>
      <c r="R238" s="209"/>
      <c r="S238" s="210">
        <f t="shared" si="9"/>
        <v>-2001725460</v>
      </c>
      <c r="T238" s="202"/>
      <c r="U238" s="66">
        <f>S238/درآمدها!$J$4</f>
        <v>-4.3992047051553587E-2</v>
      </c>
    </row>
    <row r="239" spans="1:21" s="23" customFormat="1" ht="42.75" customHeight="1">
      <c r="A239" s="23">
        <v>229</v>
      </c>
      <c r="B239" s="208" t="s">
        <v>194</v>
      </c>
      <c r="C239" s="151"/>
      <c r="D239" s="209">
        <v>0</v>
      </c>
      <c r="E239" s="209"/>
      <c r="F239" s="209">
        <f>'درآمد ناشی از تغییر قیمت اوراق '!I217</f>
        <v>-2724027734</v>
      </c>
      <c r="G239" s="209"/>
      <c r="H239" s="209">
        <v>608868132</v>
      </c>
      <c r="I239" s="209"/>
      <c r="J239" s="210">
        <f t="shared" si="10"/>
        <v>-2115159602</v>
      </c>
      <c r="K239" s="66">
        <f t="shared" si="11"/>
        <v>6.4491056898312782E-3</v>
      </c>
      <c r="L239" s="66"/>
      <c r="M239" s="209">
        <v>2918735520</v>
      </c>
      <c r="N239" s="209">
        <v>2918735520</v>
      </c>
      <c r="O239" s="209">
        <v>469100026</v>
      </c>
      <c r="P239" s="209"/>
      <c r="Q239" s="209">
        <v>-259718036</v>
      </c>
      <c r="R239" s="209"/>
      <c r="S239" s="210">
        <f t="shared" si="9"/>
        <v>3128117510</v>
      </c>
      <c r="T239" s="202"/>
      <c r="U239" s="66">
        <f>S239/درآمدها!$J$4</f>
        <v>6.8746836383201435E-2</v>
      </c>
    </row>
    <row r="240" spans="1:21" s="23" customFormat="1" ht="42.75" customHeight="1">
      <c r="A240" s="23">
        <v>230</v>
      </c>
      <c r="B240" s="208" t="s">
        <v>193</v>
      </c>
      <c r="C240" s="151"/>
      <c r="D240" s="209">
        <v>0</v>
      </c>
      <c r="E240" s="209"/>
      <c r="F240" s="209">
        <f>'درآمد ناشی از تغییر قیمت اوراق '!I218</f>
        <v>-3633984125</v>
      </c>
      <c r="G240" s="209"/>
      <c r="H240" s="209">
        <v>945964985</v>
      </c>
      <c r="I240" s="209"/>
      <c r="J240" s="210">
        <f t="shared" si="10"/>
        <v>-2688019140</v>
      </c>
      <c r="K240" s="66">
        <f t="shared" si="11"/>
        <v>8.1957501049839832E-3</v>
      </c>
      <c r="L240" s="66"/>
      <c r="M240" s="209">
        <v>0</v>
      </c>
      <c r="N240" s="209"/>
      <c r="O240" s="209">
        <v>9308804890</v>
      </c>
      <c r="P240" s="209"/>
      <c r="Q240" s="209">
        <v>3702036711</v>
      </c>
      <c r="R240" s="209"/>
      <c r="S240" s="210">
        <f t="shared" si="9"/>
        <v>13010841601</v>
      </c>
      <c r="T240" s="202"/>
      <c r="U240" s="66">
        <f>S240/درآمدها!$J$4</f>
        <v>0.28594008885289535</v>
      </c>
    </row>
    <row r="241" spans="1:21" s="23" customFormat="1" ht="42.75" customHeight="1">
      <c r="A241" s="23">
        <v>231</v>
      </c>
      <c r="B241" s="208" t="s">
        <v>192</v>
      </c>
      <c r="C241" s="151"/>
      <c r="D241" s="209">
        <v>0</v>
      </c>
      <c r="E241" s="209"/>
      <c r="F241" s="209">
        <f>'درآمد ناشی از تغییر قیمت اوراق '!I219</f>
        <v>-1060807040</v>
      </c>
      <c r="G241" s="209"/>
      <c r="H241" s="209">
        <v>26174332</v>
      </c>
      <c r="I241" s="209"/>
      <c r="J241" s="210">
        <f t="shared" si="10"/>
        <v>-1034632708</v>
      </c>
      <c r="K241" s="66">
        <f t="shared" si="11"/>
        <v>3.1545873312534755E-3</v>
      </c>
      <c r="L241" s="66"/>
      <c r="M241" s="209">
        <v>0</v>
      </c>
      <c r="N241" s="209"/>
      <c r="O241" s="209">
        <v>3458739826</v>
      </c>
      <c r="P241" s="209"/>
      <c r="Q241" s="209">
        <v>-47425814</v>
      </c>
      <c r="R241" s="209"/>
      <c r="S241" s="210">
        <f t="shared" si="9"/>
        <v>3411314012</v>
      </c>
      <c r="T241" s="202"/>
      <c r="U241" s="66">
        <f>S241/درآمدها!$J$4</f>
        <v>7.4970663820965747E-2</v>
      </c>
    </row>
    <row r="242" spans="1:21" s="23" customFormat="1" ht="42.75" customHeight="1">
      <c r="A242" s="23">
        <v>232</v>
      </c>
      <c r="B242" s="208" t="s">
        <v>191</v>
      </c>
      <c r="C242" s="151"/>
      <c r="D242" s="209">
        <v>0</v>
      </c>
      <c r="E242" s="209"/>
      <c r="F242" s="209">
        <f>'درآمد ناشی از تغییر قیمت اوراق '!I220</f>
        <v>2703513459</v>
      </c>
      <c r="G242" s="209"/>
      <c r="H242" s="209">
        <v>-77479295</v>
      </c>
      <c r="I242" s="209"/>
      <c r="J242" s="210">
        <f t="shared" si="10"/>
        <v>2626034164</v>
      </c>
      <c r="K242" s="66">
        <f t="shared" si="11"/>
        <v>-8.0067583801856877E-3</v>
      </c>
      <c r="L242" s="66"/>
      <c r="M242" s="209">
        <v>0</v>
      </c>
      <c r="N242" s="209"/>
      <c r="O242" s="209">
        <v>-6370261794</v>
      </c>
      <c r="P242" s="209"/>
      <c r="Q242" s="209">
        <v>-1112552294</v>
      </c>
      <c r="R242" s="209"/>
      <c r="S242" s="210">
        <f t="shared" si="9"/>
        <v>-7482814088</v>
      </c>
      <c r="T242" s="202"/>
      <c r="U242" s="66">
        <f>S242/درآمدها!$J$4</f>
        <v>-0.16445027852986593</v>
      </c>
    </row>
    <row r="243" spans="1:21" s="23" customFormat="1" ht="42.75" customHeight="1">
      <c r="A243" s="23">
        <v>233</v>
      </c>
      <c r="B243" s="208" t="s">
        <v>190</v>
      </c>
      <c r="C243" s="151"/>
      <c r="D243" s="209">
        <v>0</v>
      </c>
      <c r="E243" s="209"/>
      <c r="F243" s="209">
        <f>'درآمد ناشی از تغییر قیمت اوراق '!I221</f>
        <v>870709251</v>
      </c>
      <c r="G243" s="209"/>
      <c r="H243" s="209">
        <v>48328142</v>
      </c>
      <c r="I243" s="209"/>
      <c r="J243" s="210">
        <f t="shared" si="10"/>
        <v>919037393</v>
      </c>
      <c r="K243" s="66">
        <f t="shared" si="11"/>
        <v>-2.8021380867711962E-3</v>
      </c>
      <c r="L243" s="66"/>
      <c r="M243" s="209">
        <v>149159205</v>
      </c>
      <c r="N243" s="209">
        <v>149159205</v>
      </c>
      <c r="O243" s="209">
        <v>5749648524</v>
      </c>
      <c r="P243" s="209"/>
      <c r="Q243" s="209">
        <v>1103048759</v>
      </c>
      <c r="R243" s="209"/>
      <c r="S243" s="210">
        <f t="shared" si="9"/>
        <v>7001856488</v>
      </c>
      <c r="T243" s="202"/>
      <c r="U243" s="66">
        <f>S243/درآمدها!$J$4</f>
        <v>0.153880242932176</v>
      </c>
    </row>
    <row r="244" spans="1:21" s="23" customFormat="1" ht="42.75" customHeight="1">
      <c r="A244" s="23">
        <v>234</v>
      </c>
      <c r="B244" s="208" t="s">
        <v>189</v>
      </c>
      <c r="C244" s="151"/>
      <c r="D244" s="209">
        <v>0</v>
      </c>
      <c r="E244" s="209"/>
      <c r="F244" s="209">
        <f>'درآمد ناشی از تغییر قیمت اوراق '!I222</f>
        <v>-4028572053</v>
      </c>
      <c r="G244" s="209"/>
      <c r="H244" s="209">
        <v>-72249157</v>
      </c>
      <c r="I244" s="209"/>
      <c r="J244" s="210">
        <f t="shared" si="10"/>
        <v>-4100821210</v>
      </c>
      <c r="K244" s="66">
        <f t="shared" si="11"/>
        <v>1.250337297165899E-2</v>
      </c>
      <c r="L244" s="66"/>
      <c r="M244" s="209">
        <v>0</v>
      </c>
      <c r="N244" s="209"/>
      <c r="O244" s="209">
        <v>-23495261915</v>
      </c>
      <c r="P244" s="209"/>
      <c r="Q244" s="209">
        <v>-2157379151</v>
      </c>
      <c r="R244" s="209"/>
      <c r="S244" s="210">
        <f t="shared" si="9"/>
        <v>-25652641066</v>
      </c>
      <c r="T244" s="202"/>
      <c r="U244" s="66">
        <f>S244/درآمدها!$J$4</f>
        <v>-0.56376971533952902</v>
      </c>
    </row>
    <row r="245" spans="1:21" s="23" customFormat="1" ht="42.75" customHeight="1">
      <c r="A245" s="23">
        <v>235</v>
      </c>
      <c r="B245" s="208" t="s">
        <v>188</v>
      </c>
      <c r="C245" s="151"/>
      <c r="D245" s="209">
        <v>0</v>
      </c>
      <c r="E245" s="209"/>
      <c r="F245" s="209">
        <f>'درآمد ناشی از تغییر قیمت اوراق '!I223</f>
        <v>0</v>
      </c>
      <c r="G245" s="209"/>
      <c r="H245" s="209">
        <v>0</v>
      </c>
      <c r="I245" s="209"/>
      <c r="J245" s="210">
        <f t="shared" si="10"/>
        <v>0</v>
      </c>
      <c r="K245" s="66">
        <f t="shared" si="11"/>
        <v>0</v>
      </c>
      <c r="L245" s="66"/>
      <c r="M245" s="209">
        <v>0</v>
      </c>
      <c r="N245" s="209"/>
      <c r="O245" s="209">
        <v>4401469881</v>
      </c>
      <c r="P245" s="209"/>
      <c r="Q245" s="209">
        <v>-336794098</v>
      </c>
      <c r="R245" s="209"/>
      <c r="S245" s="210">
        <f t="shared" si="9"/>
        <v>4064675783</v>
      </c>
      <c r="T245" s="202"/>
      <c r="U245" s="66">
        <f>S245/درآمدها!$J$4</f>
        <v>8.9329636789975381E-2</v>
      </c>
    </row>
    <row r="246" spans="1:21" s="23" customFormat="1" ht="42.75" customHeight="1">
      <c r="A246" s="23">
        <v>236</v>
      </c>
      <c r="B246" s="208" t="s">
        <v>187</v>
      </c>
      <c r="C246" s="151"/>
      <c r="D246" s="209">
        <v>0</v>
      </c>
      <c r="E246" s="209"/>
      <c r="F246" s="209">
        <f>'درآمد ناشی از تغییر قیمت اوراق '!I224</f>
        <v>-3211728411</v>
      </c>
      <c r="G246" s="209"/>
      <c r="H246" s="209">
        <v>30645276</v>
      </c>
      <c r="I246" s="209"/>
      <c r="J246" s="210">
        <f t="shared" si="10"/>
        <v>-3181083135</v>
      </c>
      <c r="K246" s="66">
        <f t="shared" si="11"/>
        <v>9.6990985107490817E-3</v>
      </c>
      <c r="L246" s="66"/>
      <c r="M246" s="209">
        <v>0</v>
      </c>
      <c r="N246" s="209"/>
      <c r="O246" s="209">
        <v>2537928933</v>
      </c>
      <c r="P246" s="209"/>
      <c r="Q246" s="209">
        <v>83778042</v>
      </c>
      <c r="R246" s="209"/>
      <c r="S246" s="210">
        <f t="shared" si="9"/>
        <v>2621706975</v>
      </c>
      <c r="T246" s="202"/>
      <c r="U246" s="66">
        <f>S246/درآمدها!$J$4</f>
        <v>5.7617420023016654E-2</v>
      </c>
    </row>
    <row r="247" spans="1:21" s="23" customFormat="1" ht="42.75" customHeight="1">
      <c r="A247" s="23">
        <v>237</v>
      </c>
      <c r="B247" s="208" t="s">
        <v>186</v>
      </c>
      <c r="C247" s="151"/>
      <c r="D247" s="209">
        <v>0</v>
      </c>
      <c r="E247" s="209"/>
      <c r="F247" s="209">
        <f>'درآمد ناشی از تغییر قیمت اوراق '!I225</f>
        <v>-4140554646</v>
      </c>
      <c r="G247" s="209"/>
      <c r="H247" s="209">
        <v>6676834</v>
      </c>
      <c r="I247" s="209"/>
      <c r="J247" s="210">
        <f t="shared" si="10"/>
        <v>-4133877812</v>
      </c>
      <c r="K247" s="66">
        <f t="shared" si="11"/>
        <v>1.2604162302092074E-2</v>
      </c>
      <c r="L247" s="66"/>
      <c r="M247" s="209">
        <v>0</v>
      </c>
      <c r="N247" s="209"/>
      <c r="O247" s="209">
        <v>179549010</v>
      </c>
      <c r="P247" s="209"/>
      <c r="Q247" s="209">
        <v>1292789160</v>
      </c>
      <c r="R247" s="209"/>
      <c r="S247" s="210">
        <f t="shared" si="9"/>
        <v>1472338170</v>
      </c>
      <c r="T247" s="202"/>
      <c r="U247" s="66">
        <f>S247/درآمدها!$J$4</f>
        <v>3.2357669093362233E-2</v>
      </c>
    </row>
    <row r="248" spans="1:21" s="23" customFormat="1" ht="42.75" customHeight="1">
      <c r="A248" s="23">
        <v>238</v>
      </c>
      <c r="B248" s="208" t="s">
        <v>185</v>
      </c>
      <c r="C248" s="151"/>
      <c r="D248" s="209">
        <v>0</v>
      </c>
      <c r="E248" s="209"/>
      <c r="F248" s="209">
        <f>'درآمد ناشی از تغییر قیمت اوراق '!I226</f>
        <v>-3886797675</v>
      </c>
      <c r="G248" s="209"/>
      <c r="H248" s="209">
        <v>-67496539</v>
      </c>
      <c r="I248" s="209"/>
      <c r="J248" s="210">
        <f t="shared" si="10"/>
        <v>-3954294214</v>
      </c>
      <c r="K248" s="66">
        <f t="shared" si="11"/>
        <v>1.2056613264862412E-2</v>
      </c>
      <c r="L248" s="66"/>
      <c r="M248" s="209">
        <v>0</v>
      </c>
      <c r="N248" s="209"/>
      <c r="O248" s="209">
        <v>-11608434649</v>
      </c>
      <c r="P248" s="209"/>
      <c r="Q248" s="209">
        <v>-962014534</v>
      </c>
      <c r="R248" s="209"/>
      <c r="S248" s="210">
        <f t="shared" si="9"/>
        <v>-12570449183</v>
      </c>
      <c r="T248" s="202"/>
      <c r="U248" s="66">
        <f>S248/درآمدها!$J$4</f>
        <v>-0.27626155682592923</v>
      </c>
    </row>
    <row r="249" spans="1:21" s="23" customFormat="1" ht="42.75" customHeight="1">
      <c r="A249" s="23">
        <v>239</v>
      </c>
      <c r="B249" s="208" t="s">
        <v>184</v>
      </c>
      <c r="C249" s="151"/>
      <c r="D249" s="209">
        <v>0</v>
      </c>
      <c r="E249" s="209"/>
      <c r="F249" s="209">
        <f>'درآمد ناشی از تغییر قیمت اوراق '!I227</f>
        <v>5207923250</v>
      </c>
      <c r="G249" s="209"/>
      <c r="H249" s="209">
        <v>1592777888</v>
      </c>
      <c r="I249" s="209"/>
      <c r="J249" s="210">
        <f t="shared" si="10"/>
        <v>6800701138</v>
      </c>
      <c r="K249" s="66">
        <f t="shared" si="11"/>
        <v>-2.0735286529889884E-2</v>
      </c>
      <c r="L249" s="66"/>
      <c r="M249" s="209">
        <v>0</v>
      </c>
      <c r="N249" s="209"/>
      <c r="O249" s="209">
        <v>4380457030</v>
      </c>
      <c r="P249" s="209"/>
      <c r="Q249" s="209">
        <v>1465679139</v>
      </c>
      <c r="R249" s="209"/>
      <c r="S249" s="210">
        <f t="shared" si="9"/>
        <v>5846136169</v>
      </c>
      <c r="T249" s="202"/>
      <c r="U249" s="66">
        <f>S249/درآمدها!$J$4</f>
        <v>0.12848090437758494</v>
      </c>
    </row>
    <row r="250" spans="1:21" s="23" customFormat="1" ht="42.75" customHeight="1">
      <c r="A250" s="23">
        <v>240</v>
      </c>
      <c r="B250" s="208" t="s">
        <v>183</v>
      </c>
      <c r="C250" s="151"/>
      <c r="D250" s="209">
        <v>0</v>
      </c>
      <c r="E250" s="209"/>
      <c r="F250" s="209">
        <f>'درآمد ناشی از تغییر قیمت اوراق '!I228</f>
        <v>-954902820</v>
      </c>
      <c r="G250" s="209"/>
      <c r="H250" s="209">
        <v>36795908</v>
      </c>
      <c r="I250" s="209"/>
      <c r="J250" s="210">
        <f t="shared" si="10"/>
        <v>-918106912</v>
      </c>
      <c r="K250" s="66">
        <f t="shared" si="11"/>
        <v>2.7993010572129038E-3</v>
      </c>
      <c r="L250" s="66"/>
      <c r="M250" s="209">
        <v>1833750500</v>
      </c>
      <c r="N250" s="209">
        <v>1833750500</v>
      </c>
      <c r="O250" s="209">
        <v>3841643103</v>
      </c>
      <c r="P250" s="209"/>
      <c r="Q250" s="209">
        <v>-40854544</v>
      </c>
      <c r="R250" s="209"/>
      <c r="S250" s="210">
        <f t="shared" si="9"/>
        <v>5634539059</v>
      </c>
      <c r="T250" s="202"/>
      <c r="U250" s="66">
        <f>S250/درآمدها!$J$4</f>
        <v>0.12383062130675225</v>
      </c>
    </row>
    <row r="251" spans="1:21" s="23" customFormat="1" ht="42.75" customHeight="1">
      <c r="A251" s="23">
        <v>241</v>
      </c>
      <c r="B251" s="208" t="s">
        <v>182</v>
      </c>
      <c r="C251" s="151"/>
      <c r="D251" s="209">
        <v>0</v>
      </c>
      <c r="E251" s="209"/>
      <c r="F251" s="209">
        <f>'درآمد ناشی از تغییر قیمت اوراق '!I229</f>
        <v>-1528645727</v>
      </c>
      <c r="G251" s="209"/>
      <c r="H251" s="209">
        <v>-11826711</v>
      </c>
      <c r="I251" s="209"/>
      <c r="J251" s="210">
        <f t="shared" si="10"/>
        <v>-1540472438</v>
      </c>
      <c r="K251" s="66">
        <f t="shared" si="11"/>
        <v>4.6968888567748184E-3</v>
      </c>
      <c r="L251" s="66"/>
      <c r="M251" s="209">
        <v>1211020800</v>
      </c>
      <c r="N251" s="209">
        <v>1211020800</v>
      </c>
      <c r="O251" s="209">
        <v>-2215184678</v>
      </c>
      <c r="P251" s="209"/>
      <c r="Q251" s="209">
        <v>-219955260</v>
      </c>
      <c r="R251" s="209"/>
      <c r="S251" s="210">
        <f t="shared" si="9"/>
        <v>-1224119138</v>
      </c>
      <c r="T251" s="202"/>
      <c r="U251" s="66">
        <f>S251/درآمدها!$J$4</f>
        <v>-2.6902543726252656E-2</v>
      </c>
    </row>
    <row r="252" spans="1:21" s="23" customFormat="1" ht="42.75" customHeight="1">
      <c r="A252" s="23">
        <v>242</v>
      </c>
      <c r="B252" s="208" t="s">
        <v>181</v>
      </c>
      <c r="C252" s="151"/>
      <c r="D252" s="209">
        <v>0</v>
      </c>
      <c r="E252" s="209"/>
      <c r="F252" s="209">
        <f>'درآمد ناشی از تغییر قیمت اوراق '!I230</f>
        <v>1124128142</v>
      </c>
      <c r="G252" s="209"/>
      <c r="H252" s="209">
        <v>-5423068079</v>
      </c>
      <c r="I252" s="209"/>
      <c r="J252" s="210">
        <f t="shared" si="10"/>
        <v>-4298939937</v>
      </c>
      <c r="K252" s="66">
        <f t="shared" si="11"/>
        <v>1.310743547755675E-2</v>
      </c>
      <c r="L252" s="66"/>
      <c r="M252" s="209">
        <v>16235003070</v>
      </c>
      <c r="N252" s="209">
        <v>16235003070</v>
      </c>
      <c r="O252" s="209">
        <v>-10386740350</v>
      </c>
      <c r="P252" s="209"/>
      <c r="Q252" s="209">
        <v>-6824817492</v>
      </c>
      <c r="R252" s="209"/>
      <c r="S252" s="210">
        <f t="shared" si="9"/>
        <v>-976554772</v>
      </c>
      <c r="T252" s="202"/>
      <c r="U252" s="66">
        <f>S252/درآمدها!$J$4</f>
        <v>-2.1461805995235322E-2</v>
      </c>
    </row>
    <row r="253" spans="1:21" s="23" customFormat="1" ht="42.75" customHeight="1">
      <c r="A253" s="23">
        <v>243</v>
      </c>
      <c r="B253" s="208" t="s">
        <v>180</v>
      </c>
      <c r="C253" s="151"/>
      <c r="D253" s="209">
        <v>0</v>
      </c>
      <c r="E253" s="209"/>
      <c r="F253" s="209">
        <f>'درآمد ناشی از تغییر قیمت اوراق '!I231</f>
        <v>-1935166</v>
      </c>
      <c r="G253" s="209"/>
      <c r="H253" s="209">
        <v>433784756</v>
      </c>
      <c r="I253" s="209"/>
      <c r="J253" s="210">
        <f t="shared" si="10"/>
        <v>431849590</v>
      </c>
      <c r="K253" s="66">
        <f t="shared" si="11"/>
        <v>-1.3167061461399378E-3</v>
      </c>
      <c r="L253" s="66"/>
      <c r="M253" s="209">
        <v>0</v>
      </c>
      <c r="N253" s="209"/>
      <c r="O253" s="209">
        <v>3067547900</v>
      </c>
      <c r="P253" s="209"/>
      <c r="Q253" s="209">
        <v>366654304</v>
      </c>
      <c r="R253" s="209"/>
      <c r="S253" s="210">
        <f t="shared" si="9"/>
        <v>3434202204</v>
      </c>
      <c r="T253" s="202"/>
      <c r="U253" s="66">
        <f>S253/درآمدها!$J$4</f>
        <v>7.5473679064319343E-2</v>
      </c>
    </row>
    <row r="254" spans="1:21" s="23" customFormat="1" ht="42.75" customHeight="1">
      <c r="A254" s="23">
        <v>244</v>
      </c>
      <c r="B254" s="208" t="s">
        <v>179</v>
      </c>
      <c r="C254" s="151"/>
      <c r="D254" s="209">
        <v>0</v>
      </c>
      <c r="E254" s="209"/>
      <c r="F254" s="209">
        <f>'درآمد ناشی از تغییر قیمت اوراق '!I232</f>
        <v>3039763029</v>
      </c>
      <c r="G254" s="209"/>
      <c r="H254" s="209">
        <v>-202495835</v>
      </c>
      <c r="I254" s="209"/>
      <c r="J254" s="210">
        <f t="shared" si="10"/>
        <v>2837267194</v>
      </c>
      <c r="K254" s="66">
        <f t="shared" si="11"/>
        <v>-8.6508062971207521E-3</v>
      </c>
      <c r="L254" s="66"/>
      <c r="M254" s="209">
        <v>17469542000</v>
      </c>
      <c r="N254" s="209">
        <v>17469542000</v>
      </c>
      <c r="O254" s="209">
        <v>-17573292627</v>
      </c>
      <c r="P254" s="209"/>
      <c r="Q254" s="209">
        <v>-24391405866</v>
      </c>
      <c r="R254" s="209"/>
      <c r="S254" s="210">
        <f t="shared" si="9"/>
        <v>-24495156493</v>
      </c>
      <c r="T254" s="202"/>
      <c r="U254" s="66">
        <f>S254/درآمدها!$J$4</f>
        <v>-0.53833160366318378</v>
      </c>
    </row>
    <row r="255" spans="1:21" s="23" customFormat="1" ht="42.75" customHeight="1">
      <c r="A255" s="23">
        <v>245</v>
      </c>
      <c r="B255" s="208" t="s">
        <v>178</v>
      </c>
      <c r="C255" s="151"/>
      <c r="D255" s="209">
        <v>0</v>
      </c>
      <c r="E255" s="209"/>
      <c r="F255" s="209">
        <f>'درآمد ناشی از تغییر قیمت اوراق '!I233</f>
        <v>141470189</v>
      </c>
      <c r="G255" s="209"/>
      <c r="H255" s="209">
        <v>120128522</v>
      </c>
      <c r="I255" s="209"/>
      <c r="J255" s="210">
        <f t="shared" si="10"/>
        <v>261598711</v>
      </c>
      <c r="K255" s="66">
        <f t="shared" si="11"/>
        <v>-7.9761249882392006E-4</v>
      </c>
      <c r="L255" s="66"/>
      <c r="M255" s="209">
        <v>0</v>
      </c>
      <c r="N255" s="209"/>
      <c r="O255" s="209">
        <v>11951842257</v>
      </c>
      <c r="P255" s="209"/>
      <c r="Q255" s="209">
        <v>-1071811773</v>
      </c>
      <c r="R255" s="209"/>
      <c r="S255" s="210">
        <f t="shared" si="9"/>
        <v>10880030484</v>
      </c>
      <c r="T255" s="202"/>
      <c r="U255" s="66">
        <f>S255/درآمدها!$J$4</f>
        <v>0.23911111815226915</v>
      </c>
    </row>
    <row r="256" spans="1:21" s="23" customFormat="1" ht="42.75" customHeight="1">
      <c r="A256" s="23">
        <v>246</v>
      </c>
      <c r="B256" s="208" t="s">
        <v>177</v>
      </c>
      <c r="C256" s="151"/>
      <c r="D256" s="209">
        <v>0</v>
      </c>
      <c r="E256" s="209"/>
      <c r="F256" s="209">
        <f>'درآمد ناشی از تغییر قیمت اوراق '!I234</f>
        <v>1091932106</v>
      </c>
      <c r="G256" s="209"/>
      <c r="H256" s="209">
        <v>15165804</v>
      </c>
      <c r="I256" s="209"/>
      <c r="J256" s="210">
        <f t="shared" si="10"/>
        <v>1107097910</v>
      </c>
      <c r="K256" s="66">
        <f t="shared" si="11"/>
        <v>-3.3755331861625242E-3</v>
      </c>
      <c r="L256" s="66"/>
      <c r="M256" s="209">
        <v>8934580000</v>
      </c>
      <c r="N256" s="209">
        <v>8934580000</v>
      </c>
      <c r="O256" s="209">
        <v>1621650646</v>
      </c>
      <c r="P256" s="209"/>
      <c r="Q256" s="209">
        <v>-1249003327</v>
      </c>
      <c r="R256" s="209"/>
      <c r="S256" s="210">
        <f t="shared" si="9"/>
        <v>9307227319</v>
      </c>
      <c r="T256" s="202"/>
      <c r="U256" s="66">
        <f>S256/درآمدها!$J$4</f>
        <v>0.20454552350897956</v>
      </c>
    </row>
    <row r="257" spans="1:21" s="23" customFormat="1" ht="42.75" customHeight="1">
      <c r="A257" s="23">
        <v>247</v>
      </c>
      <c r="B257" s="208" t="s">
        <v>383</v>
      </c>
      <c r="C257" s="151"/>
      <c r="D257" s="209">
        <v>0</v>
      </c>
      <c r="E257" s="209"/>
      <c r="F257" s="209">
        <f>'درآمد ناشی از تغییر قیمت اوراق '!I235</f>
        <v>-3230740455</v>
      </c>
      <c r="G257" s="209"/>
      <c r="H257" s="209">
        <v>-22827966</v>
      </c>
      <c r="I257" s="209"/>
      <c r="J257" s="210">
        <f t="shared" si="10"/>
        <v>-3253568421</v>
      </c>
      <c r="K257" s="66">
        <f t="shared" si="11"/>
        <v>9.9201056016228074E-3</v>
      </c>
      <c r="L257" s="66"/>
      <c r="M257" s="209">
        <v>0</v>
      </c>
      <c r="N257" s="209"/>
      <c r="O257" s="209">
        <v>-3222096483</v>
      </c>
      <c r="P257" s="209"/>
      <c r="Q257" s="209">
        <v>-22827966</v>
      </c>
      <c r="R257" s="209"/>
      <c r="S257" s="210">
        <f t="shared" si="9"/>
        <v>-3244924449</v>
      </c>
      <c r="T257" s="202"/>
      <c r="U257" s="66">
        <f>S257/درآمدها!$J$4</f>
        <v>-7.1313909870110048E-2</v>
      </c>
    </row>
    <row r="258" spans="1:21" s="23" customFormat="1" ht="42.75" customHeight="1">
      <c r="A258" s="23">
        <v>248</v>
      </c>
      <c r="B258" s="208" t="s">
        <v>387</v>
      </c>
      <c r="C258" s="151"/>
      <c r="D258" s="209">
        <v>0</v>
      </c>
      <c r="E258" s="209"/>
      <c r="F258" s="209">
        <f>'درآمد ناشی از تغییر قیمت اوراق '!I236</f>
        <v>496363473</v>
      </c>
      <c r="G258" s="209"/>
      <c r="H258" s="209">
        <v>-247378</v>
      </c>
      <c r="I258" s="209"/>
      <c r="J258" s="210">
        <f t="shared" si="10"/>
        <v>496116095</v>
      </c>
      <c r="K258" s="66">
        <f t="shared" si="11"/>
        <v>-1.5126542356690561E-3</v>
      </c>
      <c r="L258" s="66"/>
      <c r="M258" s="209">
        <v>0</v>
      </c>
      <c r="N258" s="209"/>
      <c r="O258" s="209">
        <v>-1209098151</v>
      </c>
      <c r="P258" s="209"/>
      <c r="Q258" s="209">
        <v>-247378</v>
      </c>
      <c r="R258" s="209"/>
      <c r="S258" s="210">
        <f t="shared" si="9"/>
        <v>-1209345529</v>
      </c>
      <c r="T258" s="202"/>
      <c r="U258" s="66">
        <f>S258/درآمدها!$J$4</f>
        <v>-2.6577863186769857E-2</v>
      </c>
    </row>
    <row r="259" spans="1:21" s="23" customFormat="1" ht="42.75" customHeight="1">
      <c r="A259" s="23">
        <v>249</v>
      </c>
      <c r="B259" s="208" t="s">
        <v>373</v>
      </c>
      <c r="C259" s="151"/>
      <c r="D259" s="209">
        <v>0</v>
      </c>
      <c r="E259" s="209"/>
      <c r="F259" s="209">
        <f>'درآمد ناشی از تغییر قیمت اوراق '!I237</f>
        <v>-2027608420</v>
      </c>
      <c r="G259" s="209"/>
      <c r="H259" s="209">
        <v>23853326</v>
      </c>
      <c r="I259" s="209"/>
      <c r="J259" s="210">
        <f t="shared" si="10"/>
        <v>-2003755094</v>
      </c>
      <c r="K259" s="66">
        <f t="shared" si="11"/>
        <v>6.1094341843163699E-3</v>
      </c>
      <c r="L259" s="66"/>
      <c r="M259" s="209">
        <v>0</v>
      </c>
      <c r="N259" s="209"/>
      <c r="O259" s="209">
        <v>815496474</v>
      </c>
      <c r="P259" s="209"/>
      <c r="Q259" s="209">
        <v>32348821</v>
      </c>
      <c r="R259" s="209"/>
      <c r="S259" s="210">
        <f t="shared" si="9"/>
        <v>847845295</v>
      </c>
      <c r="T259" s="202"/>
      <c r="U259" s="66">
        <f>S259/درآمدها!$J$4</f>
        <v>1.863314967781762E-2</v>
      </c>
    </row>
    <row r="260" spans="1:21" s="23" customFormat="1" ht="42.75" customHeight="1">
      <c r="A260" s="23">
        <v>250</v>
      </c>
      <c r="B260" s="208" t="s">
        <v>374</v>
      </c>
      <c r="C260" s="151"/>
      <c r="D260" s="209">
        <v>0</v>
      </c>
      <c r="E260" s="209"/>
      <c r="F260" s="209">
        <f>'درآمد ناشی از تغییر قیمت اوراق '!I238</f>
        <v>1460551225</v>
      </c>
      <c r="G260" s="209"/>
      <c r="H260" s="209">
        <v>72454955</v>
      </c>
      <c r="I260" s="209"/>
      <c r="J260" s="210">
        <f t="shared" si="10"/>
        <v>1533006180</v>
      </c>
      <c r="K260" s="66">
        <f t="shared" si="11"/>
        <v>-4.6741242923873279E-3</v>
      </c>
      <c r="L260" s="66"/>
      <c r="M260" s="209">
        <v>0</v>
      </c>
      <c r="N260" s="209"/>
      <c r="O260" s="209">
        <v>12840397211</v>
      </c>
      <c r="P260" s="209"/>
      <c r="Q260" s="209">
        <v>83622361</v>
      </c>
      <c r="R260" s="209"/>
      <c r="S260" s="210">
        <f t="shared" si="9"/>
        <v>12924019572</v>
      </c>
      <c r="T260" s="202"/>
      <c r="U260" s="66">
        <f>S260/درآمدها!$J$4</f>
        <v>0.28403199562972209</v>
      </c>
    </row>
    <row r="261" spans="1:21" s="23" customFormat="1" ht="42.75" customHeight="1">
      <c r="A261" s="23">
        <v>251</v>
      </c>
      <c r="B261" s="208" t="s">
        <v>355</v>
      </c>
      <c r="C261" s="151"/>
      <c r="D261" s="209">
        <v>0</v>
      </c>
      <c r="E261" s="209"/>
      <c r="F261" s="209">
        <f>'درآمد ناشی از تغییر قیمت اوراق '!I239</f>
        <v>1058659470</v>
      </c>
      <c r="G261" s="209"/>
      <c r="H261" s="209">
        <v>27084836</v>
      </c>
      <c r="I261" s="209"/>
      <c r="J261" s="210">
        <f t="shared" si="10"/>
        <v>1085744306</v>
      </c>
      <c r="K261" s="66">
        <f t="shared" si="11"/>
        <v>-3.3104262084552201E-3</v>
      </c>
      <c r="L261" s="66"/>
      <c r="M261" s="209">
        <v>0</v>
      </c>
      <c r="N261" s="209"/>
      <c r="O261" s="209">
        <v>2928498844</v>
      </c>
      <c r="P261" s="209"/>
      <c r="Q261" s="209">
        <v>-5668940</v>
      </c>
      <c r="R261" s="209"/>
      <c r="S261" s="210">
        <f t="shared" si="9"/>
        <v>2922829904</v>
      </c>
      <c r="T261" s="202"/>
      <c r="U261" s="66">
        <f>S261/درآمدها!$J$4</f>
        <v>6.4235217680878101E-2</v>
      </c>
    </row>
    <row r="262" spans="1:21" s="23" customFormat="1" ht="42.75" customHeight="1">
      <c r="A262" s="23">
        <v>252</v>
      </c>
      <c r="B262" s="208" t="s">
        <v>333</v>
      </c>
      <c r="C262" s="151"/>
      <c r="D262" s="209">
        <f>'درآمد سود سهام'!N101</f>
        <v>10251704113</v>
      </c>
      <c r="E262" s="209"/>
      <c r="F262" s="209">
        <f>'درآمد ناشی از تغییر قیمت اوراق '!I240</f>
        <v>-10401091226</v>
      </c>
      <c r="G262" s="209"/>
      <c r="H262" s="209">
        <v>-39974864</v>
      </c>
      <c r="I262" s="209"/>
      <c r="J262" s="210">
        <f t="shared" si="10"/>
        <v>-189361977</v>
      </c>
      <c r="K262" s="66">
        <f t="shared" si="11"/>
        <v>5.7736324112547962E-4</v>
      </c>
      <c r="L262" s="66"/>
      <c r="M262" s="209">
        <v>10251704113</v>
      </c>
      <c r="N262" s="209">
        <v>10251704113</v>
      </c>
      <c r="O262" s="209">
        <v>-12327770288</v>
      </c>
      <c r="P262" s="209"/>
      <c r="Q262" s="209">
        <v>-94008317</v>
      </c>
      <c r="R262" s="209"/>
      <c r="S262" s="210">
        <f t="shared" si="9"/>
        <v>-2170074492</v>
      </c>
      <c r="T262" s="202"/>
      <c r="U262" s="66">
        <f>S262/درآمدها!$J$4</f>
        <v>-4.7691864376566528E-2</v>
      </c>
    </row>
    <row r="263" spans="1:21" s="23" customFormat="1" ht="42.75" customHeight="1">
      <c r="A263" s="23">
        <v>253</v>
      </c>
      <c r="B263" s="208" t="s">
        <v>343</v>
      </c>
      <c r="C263" s="151"/>
      <c r="D263" s="209">
        <v>0</v>
      </c>
      <c r="E263" s="209"/>
      <c r="F263" s="209">
        <f>'درآمد ناشی از تغییر قیمت اوراق '!I241</f>
        <v>-3130813813</v>
      </c>
      <c r="G263" s="209"/>
      <c r="H263" s="209">
        <v>7952601</v>
      </c>
      <c r="I263" s="209"/>
      <c r="J263" s="210">
        <f t="shared" si="10"/>
        <v>-3122861212</v>
      </c>
      <c r="K263" s="66">
        <f t="shared" si="11"/>
        <v>9.5215803061950693E-3</v>
      </c>
      <c r="L263" s="66"/>
      <c r="M263" s="209">
        <v>0</v>
      </c>
      <c r="N263" s="209"/>
      <c r="O263" s="209">
        <v>-1740206863</v>
      </c>
      <c r="P263" s="209"/>
      <c r="Q263" s="209">
        <v>206724226</v>
      </c>
      <c r="R263" s="209"/>
      <c r="S263" s="210">
        <f t="shared" si="9"/>
        <v>-1533482637</v>
      </c>
      <c r="T263" s="202"/>
      <c r="U263" s="66">
        <f>S263/درآمدها!$J$4</f>
        <v>-3.3701444912253083E-2</v>
      </c>
    </row>
    <row r="264" spans="1:21" s="23" customFormat="1" ht="42.75" customHeight="1">
      <c r="A264" s="23">
        <v>254</v>
      </c>
      <c r="B264" s="208" t="s">
        <v>304</v>
      </c>
      <c r="C264" s="151"/>
      <c r="D264" s="209">
        <v>0</v>
      </c>
      <c r="E264" s="209"/>
      <c r="F264" s="209">
        <f>'درآمد ناشی از تغییر قیمت اوراق '!I242</f>
        <v>-165656189</v>
      </c>
      <c r="G264" s="209"/>
      <c r="H264" s="209">
        <v>-39090304</v>
      </c>
      <c r="I264" s="209"/>
      <c r="J264" s="210">
        <f t="shared" si="10"/>
        <v>-204746493</v>
      </c>
      <c r="K264" s="66">
        <f t="shared" si="11"/>
        <v>6.2427051449486784E-4</v>
      </c>
      <c r="L264" s="66"/>
      <c r="M264" s="209">
        <v>6941006600</v>
      </c>
      <c r="N264" s="209">
        <v>6941006600</v>
      </c>
      <c r="O264" s="209">
        <v>-5231360523</v>
      </c>
      <c r="P264" s="209"/>
      <c r="Q264" s="209">
        <v>-426589018</v>
      </c>
      <c r="R264" s="209"/>
      <c r="S264" s="210">
        <f t="shared" si="9"/>
        <v>1283057059</v>
      </c>
      <c r="T264" s="202"/>
      <c r="U264" s="66">
        <f>S264/درآمدها!$J$4</f>
        <v>2.8197826144128656E-2</v>
      </c>
    </row>
    <row r="265" spans="1:21" s="23" customFormat="1" ht="42.75" customHeight="1">
      <c r="A265" s="23">
        <v>255</v>
      </c>
      <c r="B265" s="208" t="s">
        <v>280</v>
      </c>
      <c r="C265" s="151"/>
      <c r="D265" s="209">
        <v>0</v>
      </c>
      <c r="E265" s="209"/>
      <c r="F265" s="209">
        <f>'درآمد ناشی از تغییر قیمت اوراق '!I243</f>
        <v>685110751</v>
      </c>
      <c r="G265" s="209"/>
      <c r="H265" s="209">
        <v>39109637</v>
      </c>
      <c r="I265" s="209"/>
      <c r="J265" s="210">
        <f t="shared" si="10"/>
        <v>724220388</v>
      </c>
      <c r="K265" s="66">
        <f t="shared" si="11"/>
        <v>-2.2081425063746165E-3</v>
      </c>
      <c r="L265" s="66"/>
      <c r="M265" s="209">
        <v>0</v>
      </c>
      <c r="N265" s="209"/>
      <c r="O265" s="209">
        <v>5471737619</v>
      </c>
      <c r="P265" s="209"/>
      <c r="Q265" s="209">
        <v>4184065156</v>
      </c>
      <c r="R265" s="209"/>
      <c r="S265" s="210">
        <f t="shared" si="9"/>
        <v>9655802775</v>
      </c>
      <c r="T265" s="202"/>
      <c r="U265" s="66">
        <f>S265/درآمدها!$J$4</f>
        <v>0.21220618835428195</v>
      </c>
    </row>
    <row r="266" spans="1:21" s="23" customFormat="1" ht="42.75" customHeight="1">
      <c r="A266" s="23">
        <v>256</v>
      </c>
      <c r="B266" s="208" t="s">
        <v>267</v>
      </c>
      <c r="C266" s="151"/>
      <c r="D266" s="209">
        <v>0</v>
      </c>
      <c r="E266" s="209"/>
      <c r="F266" s="209">
        <f>'درآمد ناشی از تغییر قیمت اوراق '!I244</f>
        <v>-6104658833</v>
      </c>
      <c r="G266" s="209"/>
      <c r="H266" s="209">
        <v>-86419872</v>
      </c>
      <c r="I266" s="209"/>
      <c r="J266" s="210">
        <f t="shared" si="10"/>
        <v>-6191078705</v>
      </c>
      <c r="K266" s="66">
        <f t="shared" si="11"/>
        <v>1.8876552324872155E-2</v>
      </c>
      <c r="L266" s="66"/>
      <c r="M266" s="209">
        <v>6227888400</v>
      </c>
      <c r="N266" s="209">
        <v>6227888400</v>
      </c>
      <c r="O266" s="209">
        <v>-16365678244</v>
      </c>
      <c r="P266" s="209"/>
      <c r="Q266" s="209">
        <v>-736121531</v>
      </c>
      <c r="R266" s="209"/>
      <c r="S266" s="210">
        <f t="shared" si="9"/>
        <v>-10873911375</v>
      </c>
      <c r="T266" s="202"/>
      <c r="U266" s="66">
        <f>S266/درآمدها!$J$4</f>
        <v>-0.23897663810671804</v>
      </c>
    </row>
    <row r="267" spans="1:21" s="23" customFormat="1" ht="42.75" customHeight="1">
      <c r="A267" s="23">
        <v>257</v>
      </c>
      <c r="B267" s="208" t="s">
        <v>214</v>
      </c>
      <c r="C267" s="151"/>
      <c r="D267" s="209">
        <v>0</v>
      </c>
      <c r="E267" s="209"/>
      <c r="F267" s="209">
        <f>'درآمد ناشی از تغییر قیمت اوراق '!I245</f>
        <v>-1561185586</v>
      </c>
      <c r="G267" s="209"/>
      <c r="H267" s="209">
        <v>-1390569</v>
      </c>
      <c r="I267" s="209"/>
      <c r="J267" s="210">
        <f t="shared" si="10"/>
        <v>-1562576155</v>
      </c>
      <c r="K267" s="66">
        <f t="shared" si="11"/>
        <v>4.7642829233673972E-3</v>
      </c>
      <c r="L267" s="66"/>
      <c r="M267" s="209">
        <v>0</v>
      </c>
      <c r="N267" s="209"/>
      <c r="O267" s="209">
        <v>-627185139</v>
      </c>
      <c r="P267" s="209"/>
      <c r="Q267" s="209">
        <v>-83824826</v>
      </c>
      <c r="R267" s="209"/>
      <c r="S267" s="210">
        <f t="shared" ref="S267:S291" si="12">M267+O267+Q267</f>
        <v>-711009965</v>
      </c>
      <c r="T267" s="202"/>
      <c r="U267" s="66">
        <f>S267/درآمدها!$J$4</f>
        <v>-1.5625910975026251E-2</v>
      </c>
    </row>
    <row r="268" spans="1:21" s="23" customFormat="1" ht="42.75" customHeight="1">
      <c r="A268" s="23">
        <v>258</v>
      </c>
      <c r="B268" s="208" t="s">
        <v>213</v>
      </c>
      <c r="C268" s="151"/>
      <c r="D268" s="209">
        <f>'درآمد سود سهام'!N93</f>
        <v>0</v>
      </c>
      <c r="E268" s="209"/>
      <c r="F268" s="209">
        <f>'درآمد ناشی از تغییر قیمت اوراق '!I246</f>
        <v>-4020690081</v>
      </c>
      <c r="G268" s="209"/>
      <c r="H268" s="209">
        <v>-58105226</v>
      </c>
      <c r="I268" s="209"/>
      <c r="J268" s="210">
        <f t="shared" ref="J268:J296" si="13">D268+F268+H268</f>
        <v>-4078795307</v>
      </c>
      <c r="K268" s="66">
        <f t="shared" ref="K268:K296" si="14">J268/-327977196177</f>
        <v>1.2436216159366121E-2</v>
      </c>
      <c r="L268" s="66"/>
      <c r="M268" s="209">
        <v>3788478970</v>
      </c>
      <c r="N268" s="209">
        <v>3788478970</v>
      </c>
      <c r="O268" s="209">
        <v>-9034781608</v>
      </c>
      <c r="P268" s="209"/>
      <c r="Q268" s="209">
        <v>-803861486</v>
      </c>
      <c r="R268" s="209"/>
      <c r="S268" s="210">
        <f t="shared" si="12"/>
        <v>-6050164124</v>
      </c>
      <c r="T268" s="202"/>
      <c r="U268" s="66">
        <f>S268/درآمدها!$J$4</f>
        <v>-0.13296483965020331</v>
      </c>
    </row>
    <row r="269" spans="1:21" s="23" customFormat="1" ht="42.75" customHeight="1">
      <c r="A269" s="23">
        <v>259</v>
      </c>
      <c r="B269" s="208" t="s">
        <v>212</v>
      </c>
      <c r="C269" s="151"/>
      <c r="D269" s="209">
        <v>0</v>
      </c>
      <c r="E269" s="209"/>
      <c r="F269" s="209">
        <f>'درآمد ناشی از تغییر قیمت اوراق '!I247</f>
        <v>-5867611140</v>
      </c>
      <c r="G269" s="209"/>
      <c r="H269" s="209">
        <v>-7812510</v>
      </c>
      <c r="I269" s="209"/>
      <c r="J269" s="210">
        <f t="shared" si="13"/>
        <v>-5875423650</v>
      </c>
      <c r="K269" s="66">
        <f t="shared" si="14"/>
        <v>1.7914122440479675E-2</v>
      </c>
      <c r="L269" s="66"/>
      <c r="M269" s="209">
        <v>0</v>
      </c>
      <c r="N269" s="209"/>
      <c r="O269" s="209">
        <v>-7380926073</v>
      </c>
      <c r="P269" s="209"/>
      <c r="Q269" s="209">
        <v>-706854401</v>
      </c>
      <c r="R269" s="209"/>
      <c r="S269" s="210">
        <f t="shared" si="12"/>
        <v>-8087780474</v>
      </c>
      <c r="T269" s="202"/>
      <c r="U269" s="66">
        <f>S269/درآمدها!$J$4</f>
        <v>-0.17774566306152911</v>
      </c>
    </row>
    <row r="270" spans="1:21" s="23" customFormat="1" ht="42.75" customHeight="1">
      <c r="A270" s="23">
        <v>260</v>
      </c>
      <c r="B270" s="208" t="s">
        <v>211</v>
      </c>
      <c r="C270" s="151"/>
      <c r="D270" s="209">
        <v>0</v>
      </c>
      <c r="E270" s="209"/>
      <c r="F270" s="209">
        <v>0</v>
      </c>
      <c r="G270" s="209"/>
      <c r="H270" s="209">
        <v>0</v>
      </c>
      <c r="I270" s="209"/>
      <c r="J270" s="210">
        <f t="shared" si="13"/>
        <v>0</v>
      </c>
      <c r="K270" s="66">
        <f t="shared" si="14"/>
        <v>0</v>
      </c>
      <c r="L270" s="66"/>
      <c r="M270" s="209">
        <v>0</v>
      </c>
      <c r="N270" s="209"/>
      <c r="O270" s="209">
        <v>0</v>
      </c>
      <c r="P270" s="209"/>
      <c r="Q270" s="209">
        <v>-3193782098</v>
      </c>
      <c r="R270" s="209"/>
      <c r="S270" s="210">
        <f t="shared" si="12"/>
        <v>-3193782098</v>
      </c>
      <c r="T270" s="202"/>
      <c r="U270" s="66">
        <f>S270/درآمدها!$J$4</f>
        <v>-7.0189951187225E-2</v>
      </c>
    </row>
    <row r="271" spans="1:21" s="23" customFormat="1" ht="42.75" customHeight="1">
      <c r="A271" s="23">
        <v>261</v>
      </c>
      <c r="B271" s="208" t="s">
        <v>210</v>
      </c>
      <c r="C271" s="151"/>
      <c r="D271" s="209">
        <v>0</v>
      </c>
      <c r="E271" s="209"/>
      <c r="F271" s="209">
        <f>'درآمد ناشی از تغییر قیمت اوراق '!I248</f>
        <v>-11566887911</v>
      </c>
      <c r="G271" s="209"/>
      <c r="H271" s="209">
        <v>108951468</v>
      </c>
      <c r="I271" s="209"/>
      <c r="J271" s="210">
        <f t="shared" si="13"/>
        <v>-11457936443</v>
      </c>
      <c r="K271" s="66">
        <f t="shared" si="14"/>
        <v>3.4935161884902741E-2</v>
      </c>
      <c r="L271" s="66"/>
      <c r="M271" s="209">
        <v>8072859900</v>
      </c>
      <c r="N271" s="209">
        <v>8072859900</v>
      </c>
      <c r="O271" s="209">
        <v>5655909572</v>
      </c>
      <c r="P271" s="209"/>
      <c r="Q271" s="209">
        <v>-80910324</v>
      </c>
      <c r="R271" s="209"/>
      <c r="S271" s="210">
        <f t="shared" si="12"/>
        <v>13647859148</v>
      </c>
      <c r="T271" s="202"/>
      <c r="U271" s="66">
        <f>S271/درآمدها!$J$4</f>
        <v>0.29993986377721948</v>
      </c>
    </row>
    <row r="272" spans="1:21" s="23" customFormat="1" ht="42.75" customHeight="1">
      <c r="A272" s="23">
        <v>262</v>
      </c>
      <c r="B272" s="208" t="s">
        <v>209</v>
      </c>
      <c r="C272" s="151"/>
      <c r="D272" s="209">
        <v>0</v>
      </c>
      <c r="E272" s="209"/>
      <c r="F272" s="209">
        <f>'درآمد ناشی از تغییر قیمت اوراق '!I249</f>
        <v>-2025467354</v>
      </c>
      <c r="G272" s="209"/>
      <c r="H272" s="209">
        <v>-57877589</v>
      </c>
      <c r="I272" s="209"/>
      <c r="J272" s="210">
        <f t="shared" si="13"/>
        <v>-2083344943</v>
      </c>
      <c r="K272" s="66">
        <f t="shared" si="14"/>
        <v>6.3521030342477769E-3</v>
      </c>
      <c r="L272" s="66"/>
      <c r="M272" s="209">
        <v>0</v>
      </c>
      <c r="N272" s="209"/>
      <c r="O272" s="209">
        <v>-7248115280</v>
      </c>
      <c r="P272" s="209"/>
      <c r="Q272" s="209">
        <v>-1014210567</v>
      </c>
      <c r="R272" s="209"/>
      <c r="S272" s="210">
        <f t="shared" si="12"/>
        <v>-8262325847</v>
      </c>
      <c r="T272" s="202"/>
      <c r="U272" s="66">
        <f>S272/درآمدها!$J$4</f>
        <v>-0.18158165776464236</v>
      </c>
    </row>
    <row r="273" spans="1:21" s="23" customFormat="1" ht="42.75" customHeight="1">
      <c r="A273" s="23">
        <v>263</v>
      </c>
      <c r="B273" s="208" t="s">
        <v>208</v>
      </c>
      <c r="C273" s="151"/>
      <c r="D273" s="209">
        <v>0</v>
      </c>
      <c r="E273" s="209"/>
      <c r="F273" s="209">
        <f>'درآمد ناشی از تغییر قیمت اوراق '!I250</f>
        <v>-1152799581</v>
      </c>
      <c r="G273" s="209"/>
      <c r="H273" s="209">
        <v>-6638386</v>
      </c>
      <c r="I273" s="209"/>
      <c r="J273" s="210">
        <f t="shared" si="13"/>
        <v>-1159437967</v>
      </c>
      <c r="K273" s="66">
        <f t="shared" si="14"/>
        <v>3.5351176255994463E-3</v>
      </c>
      <c r="L273" s="66"/>
      <c r="M273" s="209">
        <v>0</v>
      </c>
      <c r="N273" s="209"/>
      <c r="O273" s="209">
        <v>-2677251017</v>
      </c>
      <c r="P273" s="209"/>
      <c r="Q273" s="209">
        <v>-211055948</v>
      </c>
      <c r="R273" s="209"/>
      <c r="S273" s="210">
        <f t="shared" si="12"/>
        <v>-2888306965</v>
      </c>
      <c r="T273" s="202"/>
      <c r="U273" s="66">
        <f>S273/درآمدها!$J$4</f>
        <v>-6.3476504866761263E-2</v>
      </c>
    </row>
    <row r="274" spans="1:21" s="23" customFormat="1" ht="42.75" customHeight="1">
      <c r="A274" s="23">
        <v>264</v>
      </c>
      <c r="B274" s="208" t="s">
        <v>207</v>
      </c>
      <c r="C274" s="151"/>
      <c r="D274" s="209">
        <f>'درآمد سود سهام'!N90</f>
        <v>0</v>
      </c>
      <c r="E274" s="209"/>
      <c r="F274" s="209">
        <f>'درآمد ناشی از تغییر قیمت اوراق '!I251</f>
        <v>-3501861681</v>
      </c>
      <c r="G274" s="209"/>
      <c r="H274" s="209">
        <v>-14342960</v>
      </c>
      <c r="I274" s="209"/>
      <c r="J274" s="210">
        <f t="shared" si="13"/>
        <v>-3516204641</v>
      </c>
      <c r="K274" s="66">
        <f t="shared" si="14"/>
        <v>1.0720881457570617E-2</v>
      </c>
      <c r="L274" s="66"/>
      <c r="M274" s="209">
        <v>1003949741</v>
      </c>
      <c r="N274" s="209">
        <v>1003949741</v>
      </c>
      <c r="O274" s="209">
        <v>-4503520450</v>
      </c>
      <c r="P274" s="209"/>
      <c r="Q274" s="209">
        <v>461762004</v>
      </c>
      <c r="R274" s="209"/>
      <c r="S274" s="210">
        <f t="shared" si="12"/>
        <v>-3037808705</v>
      </c>
      <c r="T274" s="202"/>
      <c r="U274" s="66">
        <f>S274/درآمدها!$J$4</f>
        <v>-6.6762114063323677E-2</v>
      </c>
    </row>
    <row r="275" spans="1:21" s="23" customFormat="1" ht="42.75" customHeight="1">
      <c r="A275" s="23">
        <v>265</v>
      </c>
      <c r="B275" s="208" t="s">
        <v>206</v>
      </c>
      <c r="C275" s="151"/>
      <c r="D275" s="209">
        <v>0</v>
      </c>
      <c r="E275" s="209"/>
      <c r="F275" s="209">
        <f>'درآمد ناشی از تغییر قیمت اوراق '!I252</f>
        <v>-6023025960</v>
      </c>
      <c r="G275" s="209"/>
      <c r="H275" s="209">
        <v>610860193</v>
      </c>
      <c r="I275" s="209"/>
      <c r="J275" s="210">
        <f t="shared" si="13"/>
        <v>-5412165767</v>
      </c>
      <c r="K275" s="66">
        <f t="shared" si="14"/>
        <v>1.6501652645628469E-2</v>
      </c>
      <c r="L275" s="66"/>
      <c r="M275" s="209">
        <v>0</v>
      </c>
      <c r="N275" s="209"/>
      <c r="O275" s="209">
        <v>7978550474</v>
      </c>
      <c r="P275" s="209"/>
      <c r="Q275" s="209">
        <v>594593708</v>
      </c>
      <c r="R275" s="209"/>
      <c r="S275" s="210">
        <f t="shared" si="12"/>
        <v>8573144182</v>
      </c>
      <c r="T275" s="202"/>
      <c r="U275" s="66">
        <f>S275/درآمدها!$J$4</f>
        <v>0.18841253197343899</v>
      </c>
    </row>
    <row r="276" spans="1:21" s="23" customFormat="1" ht="42.75" customHeight="1">
      <c r="A276" s="23">
        <v>266</v>
      </c>
      <c r="B276" s="208" t="s">
        <v>205</v>
      </c>
      <c r="C276" s="151"/>
      <c r="D276" s="209">
        <v>0</v>
      </c>
      <c r="E276" s="209"/>
      <c r="F276" s="209">
        <f>'درآمد ناشی از تغییر قیمت اوراق '!I253</f>
        <v>-1785869824</v>
      </c>
      <c r="G276" s="209"/>
      <c r="H276" s="209">
        <v>1983187</v>
      </c>
      <c r="I276" s="209"/>
      <c r="J276" s="210">
        <f t="shared" si="13"/>
        <v>-1783886637</v>
      </c>
      <c r="K276" s="66">
        <f t="shared" si="14"/>
        <v>5.4390569155219164E-3</v>
      </c>
      <c r="L276" s="66"/>
      <c r="M276" s="209">
        <v>0</v>
      </c>
      <c r="N276" s="209"/>
      <c r="O276" s="209">
        <v>890781201</v>
      </c>
      <c r="P276" s="209"/>
      <c r="Q276" s="209">
        <v>65921382</v>
      </c>
      <c r="R276" s="209"/>
      <c r="S276" s="210">
        <f t="shared" si="12"/>
        <v>956702583</v>
      </c>
      <c r="T276" s="202"/>
      <c r="U276" s="66">
        <f>S276/درآمدها!$J$4</f>
        <v>2.1025513181852046E-2</v>
      </c>
    </row>
    <row r="277" spans="1:21" s="23" customFormat="1" ht="42.75" customHeight="1">
      <c r="A277" s="23">
        <v>267</v>
      </c>
      <c r="B277" s="208" t="s">
        <v>204</v>
      </c>
      <c r="C277" s="151"/>
      <c r="D277" s="209">
        <v>0</v>
      </c>
      <c r="E277" s="209"/>
      <c r="F277" s="209">
        <f>'درآمد ناشی از تغییر قیمت اوراق '!I254</f>
        <v>-1210888561</v>
      </c>
      <c r="G277" s="209"/>
      <c r="H277" s="209">
        <v>-83993840</v>
      </c>
      <c r="I277" s="209"/>
      <c r="J277" s="210">
        <f t="shared" si="13"/>
        <v>-1294882401</v>
      </c>
      <c r="K277" s="66">
        <f t="shared" si="14"/>
        <v>3.9480866843595698E-3</v>
      </c>
      <c r="L277" s="66"/>
      <c r="M277" s="209">
        <v>1713193760</v>
      </c>
      <c r="N277" s="209">
        <v>1713193760</v>
      </c>
      <c r="O277" s="209">
        <v>-9729788777</v>
      </c>
      <c r="P277" s="209"/>
      <c r="Q277" s="209">
        <v>-11735707631</v>
      </c>
      <c r="R277" s="209"/>
      <c r="S277" s="210">
        <f t="shared" si="12"/>
        <v>-19752302648</v>
      </c>
      <c r="T277" s="202"/>
      <c r="U277" s="66">
        <f>S277/درآمدها!$J$4</f>
        <v>-0.43409760470716224</v>
      </c>
    </row>
    <row r="278" spans="1:21" s="23" customFormat="1" ht="42.75" customHeight="1">
      <c r="A278" s="23">
        <v>268</v>
      </c>
      <c r="B278" s="208" t="s">
        <v>203</v>
      </c>
      <c r="C278" s="151"/>
      <c r="D278" s="209">
        <v>0</v>
      </c>
      <c r="E278" s="209"/>
      <c r="F278" s="209">
        <f>'درآمد ناشی از تغییر قیمت اوراق '!I255</f>
        <v>3830802118</v>
      </c>
      <c r="G278" s="209"/>
      <c r="H278" s="209">
        <v>-81947662</v>
      </c>
      <c r="I278" s="209"/>
      <c r="J278" s="210">
        <f t="shared" si="13"/>
        <v>3748854456</v>
      </c>
      <c r="K278" s="66">
        <f t="shared" si="14"/>
        <v>-1.1430228990605949E-2</v>
      </c>
      <c r="L278" s="66"/>
      <c r="M278" s="209">
        <v>0</v>
      </c>
      <c r="N278" s="209"/>
      <c r="O278" s="209">
        <v>-15739790967</v>
      </c>
      <c r="P278" s="209"/>
      <c r="Q278" s="209">
        <v>-1956276475</v>
      </c>
      <c r="R278" s="209"/>
      <c r="S278" s="210">
        <f t="shared" si="12"/>
        <v>-17696067442</v>
      </c>
      <c r="T278" s="202"/>
      <c r="U278" s="66">
        <f>S278/درآمدها!$J$4</f>
        <v>-0.38890759351980742</v>
      </c>
    </row>
    <row r="279" spans="1:21" s="23" customFormat="1" ht="42.75" customHeight="1">
      <c r="A279" s="23">
        <v>269</v>
      </c>
      <c r="B279" s="208" t="s">
        <v>202</v>
      </c>
      <c r="C279" s="151"/>
      <c r="D279" s="209">
        <v>0</v>
      </c>
      <c r="E279" s="209"/>
      <c r="F279" s="209">
        <f>'درآمد ناشی از تغییر قیمت اوراق '!I256</f>
        <v>0</v>
      </c>
      <c r="G279" s="209"/>
      <c r="H279" s="209">
        <v>0</v>
      </c>
      <c r="I279" s="209"/>
      <c r="J279" s="210">
        <f t="shared" si="13"/>
        <v>0</v>
      </c>
      <c r="K279" s="66">
        <f t="shared" si="14"/>
        <v>0</v>
      </c>
      <c r="L279" s="66"/>
      <c r="M279" s="209">
        <v>0</v>
      </c>
      <c r="N279" s="209"/>
      <c r="O279" s="209">
        <v>10881339441</v>
      </c>
      <c r="P279" s="209"/>
      <c r="Q279" s="209">
        <v>5780496408</v>
      </c>
      <c r="R279" s="209"/>
      <c r="S279" s="210">
        <f t="shared" si="12"/>
        <v>16661835849</v>
      </c>
      <c r="T279" s="202"/>
      <c r="U279" s="66">
        <f>S279/درآمدها!$J$4</f>
        <v>0.36617822038116571</v>
      </c>
    </row>
    <row r="280" spans="1:21" s="23" customFormat="1" ht="42.75" customHeight="1">
      <c r="A280" s="23">
        <v>270</v>
      </c>
      <c r="B280" s="208" t="s">
        <v>201</v>
      </c>
      <c r="C280" s="151"/>
      <c r="D280" s="209">
        <v>0</v>
      </c>
      <c r="E280" s="209"/>
      <c r="F280" s="209">
        <f>'درآمد ناشی از تغییر قیمت اوراق '!I257</f>
        <v>-2995181748</v>
      </c>
      <c r="G280" s="209"/>
      <c r="H280" s="209">
        <v>-26856860</v>
      </c>
      <c r="I280" s="209"/>
      <c r="J280" s="210">
        <f t="shared" si="13"/>
        <v>-3022038608</v>
      </c>
      <c r="K280" s="66">
        <f t="shared" si="14"/>
        <v>9.2141729462468219E-3</v>
      </c>
      <c r="L280" s="66"/>
      <c r="M280" s="209">
        <v>4274929400</v>
      </c>
      <c r="N280" s="209">
        <v>4274929400</v>
      </c>
      <c r="O280" s="209">
        <v>-1375604675</v>
      </c>
      <c r="P280" s="209"/>
      <c r="Q280" s="209">
        <v>339995202</v>
      </c>
      <c r="R280" s="209"/>
      <c r="S280" s="210">
        <f t="shared" si="12"/>
        <v>3239319927</v>
      </c>
      <c r="T280" s="202"/>
      <c r="U280" s="66">
        <f>S280/درآمدها!$J$4</f>
        <v>7.119073893560765E-2</v>
      </c>
    </row>
    <row r="281" spans="1:21" s="23" customFormat="1" ht="42.75" customHeight="1">
      <c r="A281" s="23">
        <v>271</v>
      </c>
      <c r="B281" s="208" t="s">
        <v>283</v>
      </c>
      <c r="C281" s="151"/>
      <c r="D281" s="209">
        <v>0</v>
      </c>
      <c r="E281" s="209"/>
      <c r="F281" s="209">
        <f>'درآمد ناشی از تغییر قیمت اوراق '!I258</f>
        <v>-802025</v>
      </c>
      <c r="G281" s="209"/>
      <c r="H281" s="209">
        <v>949435</v>
      </c>
      <c r="I281" s="209"/>
      <c r="J281" s="210">
        <f t="shared" si="13"/>
        <v>147410</v>
      </c>
      <c r="K281" s="66">
        <f t="shared" si="14"/>
        <v>-4.4945197933958496E-7</v>
      </c>
      <c r="L281" s="66"/>
      <c r="M281" s="209">
        <v>0</v>
      </c>
      <c r="N281" s="209"/>
      <c r="O281" s="209">
        <v>-85177273</v>
      </c>
      <c r="P281" s="209"/>
      <c r="Q281" s="209">
        <v>-161284</v>
      </c>
      <c r="R281" s="209"/>
      <c r="S281" s="210">
        <f t="shared" si="12"/>
        <v>-85338557</v>
      </c>
      <c r="T281" s="202"/>
      <c r="U281" s="66">
        <f>S281/درآمدها!$J$4</f>
        <v>-1.8754908651937151E-3</v>
      </c>
    </row>
    <row r="282" spans="1:21" s="23" customFormat="1" ht="42.75" customHeight="1">
      <c r="A282" s="23">
        <v>272</v>
      </c>
      <c r="B282" s="208" t="s">
        <v>389</v>
      </c>
      <c r="C282" s="151"/>
      <c r="D282" s="209">
        <v>0</v>
      </c>
      <c r="E282" s="209"/>
      <c r="F282" s="209">
        <f>'درآمد ناشی از تغییر قیمت اوراق '!I259</f>
        <v>2664489087</v>
      </c>
      <c r="G282" s="209"/>
      <c r="H282" s="209">
        <v>0</v>
      </c>
      <c r="I282" s="209"/>
      <c r="J282" s="210">
        <f t="shared" si="13"/>
        <v>2664489087</v>
      </c>
      <c r="K282" s="66">
        <f t="shared" si="14"/>
        <v>-8.1240071506741302E-3</v>
      </c>
      <c r="L282" s="66"/>
      <c r="M282" s="209">
        <v>0</v>
      </c>
      <c r="N282" s="209"/>
      <c r="O282" s="209">
        <v>3623627457</v>
      </c>
      <c r="P282" s="209"/>
      <c r="Q282" s="209">
        <v>0</v>
      </c>
      <c r="R282" s="209"/>
      <c r="S282" s="210">
        <f t="shared" si="12"/>
        <v>3623627457</v>
      </c>
      <c r="T282" s="202"/>
      <c r="U282" s="66">
        <f>S282/درآمدها!$J$4</f>
        <v>7.9636689831404484E-2</v>
      </c>
    </row>
    <row r="283" spans="1:21" s="23" customFormat="1" ht="42.75" customHeight="1">
      <c r="A283" s="23">
        <v>273</v>
      </c>
      <c r="B283" s="208" t="s">
        <v>305</v>
      </c>
      <c r="C283" s="151"/>
      <c r="D283" s="209">
        <v>0</v>
      </c>
      <c r="E283" s="209"/>
      <c r="F283" s="209">
        <f>'درآمد ناشی از تغییر قیمت اوراق '!I260</f>
        <v>-602916591</v>
      </c>
      <c r="G283" s="209"/>
      <c r="H283" s="209">
        <v>618373851</v>
      </c>
      <c r="I283" s="209"/>
      <c r="J283" s="210">
        <f t="shared" si="13"/>
        <v>15457260</v>
      </c>
      <c r="K283" s="66">
        <f t="shared" si="14"/>
        <v>-4.7129069277298642E-5</v>
      </c>
      <c r="L283" s="66"/>
      <c r="M283" s="209">
        <v>0</v>
      </c>
      <c r="N283" s="209"/>
      <c r="O283" s="209">
        <v>1</v>
      </c>
      <c r="P283" s="209"/>
      <c r="Q283" s="209">
        <v>619197313</v>
      </c>
      <c r="R283" s="209"/>
      <c r="S283" s="210">
        <f t="shared" si="12"/>
        <v>619197314</v>
      </c>
      <c r="T283" s="202"/>
      <c r="U283" s="66">
        <f>S283/درآمدها!$J$4</f>
        <v>1.360813853648222E-2</v>
      </c>
    </row>
    <row r="284" spans="1:21" s="23" customFormat="1" ht="42.75" customHeight="1">
      <c r="A284" s="23">
        <v>274</v>
      </c>
      <c r="B284" s="208" t="s">
        <v>285</v>
      </c>
      <c r="C284" s="151"/>
      <c r="D284" s="209">
        <v>0</v>
      </c>
      <c r="E284" s="209"/>
      <c r="F284" s="209">
        <v>0</v>
      </c>
      <c r="G284" s="209"/>
      <c r="H284" s="209">
        <v>0</v>
      </c>
      <c r="I284" s="209"/>
      <c r="J284" s="210">
        <f t="shared" si="13"/>
        <v>0</v>
      </c>
      <c r="K284" s="66">
        <f t="shared" si="14"/>
        <v>0</v>
      </c>
      <c r="L284" s="66"/>
      <c r="M284" s="209">
        <v>0</v>
      </c>
      <c r="N284" s="209"/>
      <c r="O284" s="209">
        <v>0</v>
      </c>
      <c r="P284" s="209"/>
      <c r="Q284" s="209">
        <v>-68958419</v>
      </c>
      <c r="R284" s="209"/>
      <c r="S284" s="210">
        <f t="shared" si="12"/>
        <v>-68958419</v>
      </c>
      <c r="T284" s="202"/>
      <c r="U284" s="66">
        <f>S284/درآمدها!$J$4</f>
        <v>-1.515503536258537E-3</v>
      </c>
    </row>
    <row r="285" spans="1:21" s="23" customFormat="1" ht="42.75" customHeight="1">
      <c r="A285" s="23">
        <v>275</v>
      </c>
      <c r="B285" s="208" t="s">
        <v>284</v>
      </c>
      <c r="C285" s="151"/>
      <c r="D285" s="209">
        <v>0</v>
      </c>
      <c r="E285" s="209"/>
      <c r="F285" s="209">
        <v>0</v>
      </c>
      <c r="G285" s="209"/>
      <c r="H285" s="209">
        <v>0</v>
      </c>
      <c r="I285" s="209"/>
      <c r="J285" s="210">
        <f t="shared" si="13"/>
        <v>0</v>
      </c>
      <c r="K285" s="66">
        <f t="shared" si="14"/>
        <v>0</v>
      </c>
      <c r="L285" s="66"/>
      <c r="M285" s="209">
        <v>0</v>
      </c>
      <c r="N285" s="209"/>
      <c r="O285" s="209">
        <v>0</v>
      </c>
      <c r="P285" s="209"/>
      <c r="Q285" s="209">
        <v>-596621249</v>
      </c>
      <c r="R285" s="209"/>
      <c r="S285" s="210">
        <f t="shared" si="12"/>
        <v>-596621249</v>
      </c>
      <c r="T285" s="202"/>
      <c r="U285" s="66">
        <f>S285/درآمدها!$J$4</f>
        <v>-1.3111982927950903E-2</v>
      </c>
    </row>
    <row r="286" spans="1:21" s="23" customFormat="1" ht="42.75" customHeight="1">
      <c r="A286" s="23">
        <v>276</v>
      </c>
      <c r="B286" s="208" t="s">
        <v>277</v>
      </c>
      <c r="C286" s="151"/>
      <c r="D286" s="209">
        <v>0</v>
      </c>
      <c r="E286" s="209"/>
      <c r="F286" s="209">
        <v>0</v>
      </c>
      <c r="G286" s="209"/>
      <c r="H286" s="209">
        <v>0</v>
      </c>
      <c r="I286" s="209"/>
      <c r="J286" s="210">
        <f t="shared" si="13"/>
        <v>0</v>
      </c>
      <c r="K286" s="66">
        <f t="shared" si="14"/>
        <v>0</v>
      </c>
      <c r="L286" s="66"/>
      <c r="M286" s="209">
        <v>0</v>
      </c>
      <c r="N286" s="209"/>
      <c r="O286" s="209">
        <v>0</v>
      </c>
      <c r="P286" s="209"/>
      <c r="Q286" s="209">
        <v>-35261517</v>
      </c>
      <c r="R286" s="209"/>
      <c r="S286" s="210">
        <f t="shared" si="12"/>
        <v>-35261517</v>
      </c>
      <c r="T286" s="202"/>
      <c r="U286" s="66">
        <f>S286/درآمدها!$J$4</f>
        <v>-7.7494458954084373E-4</v>
      </c>
    </row>
    <row r="287" spans="1:21" s="23" customFormat="1" ht="42.75" customHeight="1">
      <c r="A287" s="23">
        <v>277</v>
      </c>
      <c r="B287" s="208" t="s">
        <v>349</v>
      </c>
      <c r="C287" s="151"/>
      <c r="D287" s="209">
        <v>0</v>
      </c>
      <c r="E287" s="209"/>
      <c r="F287" s="209">
        <v>0</v>
      </c>
      <c r="G287" s="209"/>
      <c r="H287" s="209">
        <v>0</v>
      </c>
      <c r="I287" s="209"/>
      <c r="J287" s="210">
        <f t="shared" si="13"/>
        <v>0</v>
      </c>
      <c r="K287" s="66">
        <f t="shared" si="14"/>
        <v>0</v>
      </c>
      <c r="L287" s="66"/>
      <c r="M287" s="209">
        <v>0</v>
      </c>
      <c r="N287" s="209"/>
      <c r="O287" s="209">
        <v>0</v>
      </c>
      <c r="P287" s="209"/>
      <c r="Q287" s="209">
        <v>-163843747</v>
      </c>
      <c r="R287" s="209"/>
      <c r="S287" s="210">
        <f t="shared" si="12"/>
        <v>-163843747</v>
      </c>
      <c r="T287" s="202"/>
      <c r="U287" s="66">
        <f>S287/درآمدها!$J$4</f>
        <v>-3.6008043915906635E-3</v>
      </c>
    </row>
    <row r="288" spans="1:21" s="23" customFormat="1" ht="42.75" customHeight="1">
      <c r="A288" s="23">
        <v>278</v>
      </c>
      <c r="B288" s="208" t="s">
        <v>375</v>
      </c>
      <c r="C288" s="151"/>
      <c r="D288" s="209">
        <v>0</v>
      </c>
      <c r="E288" s="209"/>
      <c r="F288" s="209">
        <f>'درآمد ناشی از تغییر قیمت اوراق '!I261</f>
        <v>-1293067165</v>
      </c>
      <c r="G288" s="209"/>
      <c r="H288" s="209">
        <v>-8505795</v>
      </c>
      <c r="I288" s="209"/>
      <c r="J288" s="210">
        <f t="shared" si="13"/>
        <v>-1301572960</v>
      </c>
      <c r="K288" s="66">
        <f t="shared" si="14"/>
        <v>3.9684861483405632E-3</v>
      </c>
      <c r="L288" s="66"/>
      <c r="M288" s="209">
        <v>0</v>
      </c>
      <c r="N288" s="209"/>
      <c r="O288" s="209">
        <v>-2319601119</v>
      </c>
      <c r="P288" s="209"/>
      <c r="Q288" s="209">
        <v>-8505795</v>
      </c>
      <c r="R288" s="209"/>
      <c r="S288" s="210">
        <f t="shared" si="12"/>
        <v>-2328106914</v>
      </c>
      <c r="T288" s="202"/>
      <c r="U288" s="66">
        <f>S288/درآمدها!$J$4</f>
        <v>-5.1164952911042665E-2</v>
      </c>
    </row>
    <row r="289" spans="1:21" s="23" customFormat="1" ht="42.75" customHeight="1">
      <c r="A289" s="23">
        <v>279</v>
      </c>
      <c r="B289" s="208" t="s">
        <v>290</v>
      </c>
      <c r="C289" s="151"/>
      <c r="D289" s="209">
        <v>0</v>
      </c>
      <c r="E289" s="209"/>
      <c r="F289" s="209">
        <f>'درآمد ناشی از تغییر قیمت اوراق '!I266</f>
        <v>0</v>
      </c>
      <c r="G289" s="209"/>
      <c r="H289" s="209">
        <v>0</v>
      </c>
      <c r="I289" s="209"/>
      <c r="J289" s="210">
        <f t="shared" si="13"/>
        <v>0</v>
      </c>
      <c r="K289" s="66">
        <f t="shared" si="14"/>
        <v>0</v>
      </c>
      <c r="L289" s="66"/>
      <c r="M289" s="209">
        <v>0</v>
      </c>
      <c r="N289" s="209"/>
      <c r="O289" s="209">
        <v>0</v>
      </c>
      <c r="P289" s="209"/>
      <c r="Q289" s="209">
        <v>-728606161</v>
      </c>
      <c r="R289" s="209"/>
      <c r="S289" s="210">
        <f t="shared" si="12"/>
        <v>-728606161</v>
      </c>
      <c r="T289" s="202"/>
      <c r="U289" s="66">
        <f>S289/درآمدها!$J$4</f>
        <v>-1.6012623687547956E-2</v>
      </c>
    </row>
    <row r="290" spans="1:21" s="23" customFormat="1" ht="42.75" customHeight="1">
      <c r="B290" s="208" t="s">
        <v>268</v>
      </c>
      <c r="C290" s="151"/>
      <c r="D290" s="209"/>
      <c r="E290" s="209"/>
      <c r="F290" s="209">
        <v>0</v>
      </c>
      <c r="G290" s="209"/>
      <c r="H290" s="209">
        <v>0</v>
      </c>
      <c r="I290" s="209"/>
      <c r="J290" s="210">
        <f t="shared" si="13"/>
        <v>0</v>
      </c>
      <c r="K290" s="66">
        <f t="shared" si="14"/>
        <v>0</v>
      </c>
      <c r="L290" s="66"/>
      <c r="M290" s="209">
        <v>0</v>
      </c>
      <c r="N290" s="209"/>
      <c r="O290" s="209">
        <v>0</v>
      </c>
      <c r="P290" s="209"/>
      <c r="Q290" s="209">
        <v>0</v>
      </c>
      <c r="R290" s="209"/>
      <c r="S290" s="210">
        <f t="shared" si="12"/>
        <v>0</v>
      </c>
      <c r="T290" s="202"/>
      <c r="U290" s="66">
        <f>S290/درآمدها!$J$4</f>
        <v>0</v>
      </c>
    </row>
    <row r="291" spans="1:21" s="23" customFormat="1" ht="42.75" customHeight="1">
      <c r="B291" s="208" t="s">
        <v>433</v>
      </c>
      <c r="C291" s="151"/>
      <c r="D291" s="209"/>
      <c r="E291" s="209"/>
      <c r="F291" s="209">
        <v>0</v>
      </c>
      <c r="G291" s="209"/>
      <c r="H291" s="209">
        <v>-23585500</v>
      </c>
      <c r="I291" s="209"/>
      <c r="J291" s="210">
        <f t="shared" si="13"/>
        <v>-23585500</v>
      </c>
      <c r="K291" s="66">
        <f t="shared" si="14"/>
        <v>7.1912011795087041E-5</v>
      </c>
      <c r="L291" s="66"/>
      <c r="M291" s="209">
        <v>0</v>
      </c>
      <c r="N291" s="209"/>
      <c r="O291" s="209">
        <v>0</v>
      </c>
      <c r="P291" s="209"/>
      <c r="Q291" s="209">
        <v>-23585500</v>
      </c>
      <c r="R291" s="209"/>
      <c r="S291" s="210">
        <f t="shared" si="12"/>
        <v>-23585500</v>
      </c>
      <c r="T291" s="202"/>
      <c r="U291" s="66">
        <f>S291/درآمدها!$J$4</f>
        <v>-5.1834002537711496E-4</v>
      </c>
    </row>
    <row r="292" spans="1:21" s="23" customFormat="1" ht="42.75" customHeight="1">
      <c r="B292" s="208" t="s">
        <v>434</v>
      </c>
      <c r="C292" s="151"/>
      <c r="D292" s="209"/>
      <c r="E292" s="209"/>
      <c r="F292" s="209">
        <f>'درآمد ناشی از تغییر قیمت اوراق '!I262</f>
        <v>870251329</v>
      </c>
      <c r="G292" s="209"/>
      <c r="H292" s="209">
        <v>2786087</v>
      </c>
      <c r="I292" s="209"/>
      <c r="J292" s="210">
        <f t="shared" si="13"/>
        <v>873037416</v>
      </c>
      <c r="K292" s="66">
        <f t="shared" si="14"/>
        <v>-2.661884503484951E-3</v>
      </c>
      <c r="L292" s="66"/>
      <c r="M292" s="209">
        <v>0</v>
      </c>
      <c r="N292" s="209"/>
      <c r="O292" s="209">
        <v>870251329</v>
      </c>
      <c r="P292" s="209"/>
      <c r="Q292" s="209">
        <v>2786087</v>
      </c>
      <c r="R292" s="209"/>
      <c r="S292" s="210">
        <f t="shared" ref="S292:S296" si="15">M292+O292+Q292</f>
        <v>873037416</v>
      </c>
      <c r="T292" s="202"/>
      <c r="U292" s="66">
        <f>S292/درآمدها!$J$4</f>
        <v>1.9186798514536932E-2</v>
      </c>
    </row>
    <row r="293" spans="1:21" s="23" customFormat="1" ht="42.75" customHeight="1">
      <c r="B293" s="208" t="s">
        <v>341</v>
      </c>
      <c r="C293" s="151"/>
      <c r="D293" s="209"/>
      <c r="E293" s="209"/>
      <c r="F293" s="209">
        <v>0</v>
      </c>
      <c r="G293" s="209"/>
      <c r="H293" s="209">
        <v>0</v>
      </c>
      <c r="I293" s="209"/>
      <c r="J293" s="210">
        <f t="shared" si="13"/>
        <v>0</v>
      </c>
      <c r="K293" s="66">
        <f t="shared" si="14"/>
        <v>0</v>
      </c>
      <c r="L293" s="66"/>
      <c r="M293" s="209">
        <v>0</v>
      </c>
      <c r="N293" s="209"/>
      <c r="O293" s="209">
        <v>0</v>
      </c>
      <c r="P293" s="209"/>
      <c r="Q293" s="209">
        <v>0</v>
      </c>
      <c r="R293" s="209"/>
      <c r="S293" s="210">
        <f t="shared" si="15"/>
        <v>0</v>
      </c>
      <c r="T293" s="202"/>
      <c r="U293" s="66">
        <f>S293/درآمدها!$J$4</f>
        <v>0</v>
      </c>
    </row>
    <row r="294" spans="1:21" s="23" customFormat="1" ht="42.75" customHeight="1">
      <c r="B294" s="208" t="s">
        <v>302</v>
      </c>
      <c r="C294" s="151"/>
      <c r="D294" s="209"/>
      <c r="E294" s="209"/>
      <c r="F294" s="209">
        <v>0</v>
      </c>
      <c r="G294" s="209"/>
      <c r="H294" s="209">
        <v>0</v>
      </c>
      <c r="I294" s="209"/>
      <c r="J294" s="210">
        <f t="shared" si="13"/>
        <v>0</v>
      </c>
      <c r="K294" s="66">
        <f t="shared" si="14"/>
        <v>0</v>
      </c>
      <c r="L294" s="66"/>
      <c r="M294" s="209">
        <v>0</v>
      </c>
      <c r="N294" s="209"/>
      <c r="O294" s="209">
        <v>0</v>
      </c>
      <c r="P294" s="209"/>
      <c r="Q294" s="209">
        <v>0</v>
      </c>
      <c r="R294" s="209"/>
      <c r="S294" s="210">
        <f t="shared" si="15"/>
        <v>0</v>
      </c>
      <c r="T294" s="202"/>
      <c r="U294" s="66">
        <f>S294/درآمدها!$J$4</f>
        <v>0</v>
      </c>
    </row>
    <row r="295" spans="1:21" s="23" customFormat="1" ht="42.75" customHeight="1">
      <c r="B295" s="208" t="s">
        <v>386</v>
      </c>
      <c r="C295" s="151"/>
      <c r="D295" s="209"/>
      <c r="E295" s="209"/>
      <c r="F295" s="209">
        <f>'درآمد ناشی از تغییر قیمت اوراق '!I263</f>
        <v>-11662279407</v>
      </c>
      <c r="G295" s="209"/>
      <c r="H295" s="209">
        <v>0</v>
      </c>
      <c r="I295" s="209"/>
      <c r="J295" s="210">
        <f t="shared" si="13"/>
        <v>-11662279407</v>
      </c>
      <c r="K295" s="66">
        <f t="shared" si="14"/>
        <v>3.5558202042517001E-2</v>
      </c>
      <c r="L295" s="66"/>
      <c r="M295" s="209">
        <v>0</v>
      </c>
      <c r="N295" s="209"/>
      <c r="O295" s="209">
        <v>-40020117117</v>
      </c>
      <c r="P295" s="209"/>
      <c r="Q295" s="209">
        <v>0</v>
      </c>
      <c r="R295" s="209"/>
      <c r="S295" s="210">
        <f t="shared" si="15"/>
        <v>-40020117117</v>
      </c>
      <c r="T295" s="202"/>
      <c r="U295" s="66">
        <f>S295/درآمدها!$J$4</f>
        <v>-0.87952464531262398</v>
      </c>
    </row>
    <row r="296" spans="1:21" s="23" customFormat="1" ht="42.75" customHeight="1">
      <c r="B296" s="208" t="s">
        <v>234</v>
      </c>
      <c r="C296" s="151"/>
      <c r="D296" s="209"/>
      <c r="E296" s="209"/>
      <c r="F296" s="209">
        <v>0</v>
      </c>
      <c r="G296" s="209"/>
      <c r="H296" s="209">
        <v>0</v>
      </c>
      <c r="I296" s="209"/>
      <c r="J296" s="210">
        <f t="shared" si="13"/>
        <v>0</v>
      </c>
      <c r="K296" s="66">
        <f t="shared" si="14"/>
        <v>0</v>
      </c>
      <c r="L296" s="66"/>
      <c r="M296" s="209">
        <v>0</v>
      </c>
      <c r="N296" s="209"/>
      <c r="O296" s="209">
        <v>0</v>
      </c>
      <c r="P296" s="209"/>
      <c r="Q296" s="209"/>
      <c r="R296" s="209"/>
      <c r="S296" s="210">
        <f t="shared" si="15"/>
        <v>0</v>
      </c>
      <c r="T296" s="202"/>
      <c r="U296" s="66">
        <f>S296/درآمدها!$J$4</f>
        <v>0</v>
      </c>
    </row>
    <row r="297" spans="1:21" s="26" customFormat="1" ht="25.2" customHeight="1" thickBot="1">
      <c r="B297" s="208" t="s">
        <v>2</v>
      </c>
      <c r="C297" s="151"/>
      <c r="D297" s="213">
        <f>SUM(D11:D289)</f>
        <v>14593459965</v>
      </c>
      <c r="E297" s="209"/>
      <c r="F297" s="213">
        <f>SUM(F11:F296)</f>
        <v>-394967973263</v>
      </c>
      <c r="G297" s="209"/>
      <c r="H297" s="213">
        <f>SUM(H11:H296)</f>
        <v>45588624800</v>
      </c>
      <c r="I297" s="209"/>
      <c r="J297" s="214">
        <f>SUM(J11:J296)</f>
        <v>-334785888498</v>
      </c>
      <c r="K297" s="81">
        <f>SUM(K11:K296)</f>
        <v>1.0207596515866471</v>
      </c>
      <c r="L297" s="66"/>
      <c r="M297" s="213">
        <f>SUM(M11:M296)</f>
        <v>367673282138</v>
      </c>
      <c r="N297" s="209">
        <v>367667282138</v>
      </c>
      <c r="O297" s="213">
        <f>SUM(O11:O296)</f>
        <v>-416732039143</v>
      </c>
      <c r="P297" s="209"/>
      <c r="Q297" s="213">
        <f>SUM(Q11:Q296)</f>
        <v>39312864179</v>
      </c>
      <c r="R297" s="209"/>
      <c r="S297" s="213">
        <f>SUM(S11:S296)</f>
        <v>-9745892826</v>
      </c>
      <c r="T297" s="202"/>
      <c r="U297" s="81">
        <f>SUM(T11:U296)</f>
        <v>-0.21418610310366482</v>
      </c>
    </row>
    <row r="298" spans="1:21" ht="25.5" customHeight="1" thickTop="1">
      <c r="B298" s="208"/>
      <c r="E298" s="209"/>
      <c r="G298" s="209"/>
      <c r="I298" s="209"/>
      <c r="L298" s="66"/>
      <c r="N298" s="209"/>
      <c r="O298" s="215"/>
      <c r="P298" s="209"/>
      <c r="Q298" s="215"/>
      <c r="R298" s="209"/>
      <c r="S298" s="215"/>
      <c r="T298" s="202"/>
    </row>
    <row r="299" spans="1:21" ht="27.6" hidden="1" customHeight="1" thickTop="1">
      <c r="M299" s="188">
        <f>M297-'درآمد سود سهام'!T107</f>
        <v>0</v>
      </c>
    </row>
    <row r="300" spans="1:21" s="30" customFormat="1" ht="27.6" hidden="1">
      <c r="B300" s="216"/>
      <c r="C300" s="216"/>
      <c r="D300" s="216">
        <f>'درآمد سود سهام'!N107</f>
        <v>14593459965</v>
      </c>
      <c r="E300" s="216"/>
      <c r="F300" s="216">
        <f>'درآمد ناشی از تغییر قیمت اوراق '!I264</f>
        <v>-394967973263</v>
      </c>
      <c r="G300" s="216"/>
      <c r="H300" s="216">
        <f>'درآمد ناشی ازفروش'!I285</f>
        <v>45588624800</v>
      </c>
      <c r="I300" s="216"/>
      <c r="J300" s="216">
        <f>D300+F300+H300</f>
        <v>-334785888498</v>
      </c>
      <c r="K300" s="216"/>
      <c r="L300" s="216"/>
      <c r="M300" s="216">
        <f>'درآمد سود سهام'!T107</f>
        <v>367673282138</v>
      </c>
      <c r="N300" s="216"/>
      <c r="O300" s="216">
        <f>'درآمد ناشی از تغییر قیمت اوراق '!P264</f>
        <v>-416732039143</v>
      </c>
      <c r="P300" s="216"/>
      <c r="Q300" s="216">
        <f>'درآمد ناشی ازفروش'!Q285</f>
        <v>39312864179</v>
      </c>
      <c r="R300" s="216"/>
      <c r="S300" s="216">
        <f>M300+O300+Q300</f>
        <v>-9745892826</v>
      </c>
      <c r="T300" s="216"/>
      <c r="U300" s="216"/>
    </row>
    <row r="301" spans="1:21" s="31" customFormat="1" ht="27" hidden="1">
      <c r="B301" s="217"/>
      <c r="C301" s="217"/>
      <c r="D301" s="217">
        <f>D300-D297</f>
        <v>0</v>
      </c>
      <c r="E301" s="217"/>
      <c r="F301" s="217">
        <f>F300-F297</f>
        <v>0</v>
      </c>
      <c r="G301" s="217"/>
      <c r="H301" s="217">
        <f>H300-H297</f>
        <v>0</v>
      </c>
      <c r="I301" s="217"/>
      <c r="J301" s="217">
        <f>J300-J297</f>
        <v>0</v>
      </c>
      <c r="K301" s="217"/>
      <c r="L301" s="217"/>
      <c r="M301" s="217">
        <f>M300-M297</f>
        <v>0</v>
      </c>
      <c r="N301" s="217"/>
      <c r="O301" s="217">
        <f>O300-O297</f>
        <v>0</v>
      </c>
      <c r="P301" s="217"/>
      <c r="Q301" s="217">
        <f>Q300-Q297</f>
        <v>0</v>
      </c>
      <c r="R301" s="217"/>
      <c r="S301" s="217">
        <f>S300-S297</f>
        <v>0</v>
      </c>
      <c r="T301" s="217"/>
      <c r="U301" s="217"/>
    </row>
    <row r="302" spans="1:21" hidden="1"/>
    <row r="303" spans="1:21" hidden="1"/>
    <row r="304" spans="1:21" hidden="1"/>
  </sheetData>
  <mergeCells count="16">
    <mergeCell ref="D7:K7"/>
    <mergeCell ref="B8:B10"/>
    <mergeCell ref="C8:C10"/>
    <mergeCell ref="B1:U1"/>
    <mergeCell ref="B2:U2"/>
    <mergeCell ref="B3:U3"/>
    <mergeCell ref="D8:D9"/>
    <mergeCell ref="F8:F9"/>
    <mergeCell ref="H8:H9"/>
    <mergeCell ref="M8:M9"/>
    <mergeCell ref="O8:O9"/>
    <mergeCell ref="Q8:Q9"/>
    <mergeCell ref="J8:K9"/>
    <mergeCell ref="S8:U9"/>
    <mergeCell ref="B5:U5"/>
    <mergeCell ref="M7:U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5"/>
  <sheetViews>
    <sheetView rightToLeft="1" view="pageBreakPreview" zoomScale="90" zoomScaleNormal="100" zoomScaleSheetLayoutView="90" workbookViewId="0">
      <selection activeCell="M19" sqref="M19"/>
    </sheetView>
  </sheetViews>
  <sheetFormatPr defaultColWidth="9.109375" defaultRowHeight="21"/>
  <cols>
    <col min="1" max="1" width="34.44140625" style="160" bestFit="1" customWidth="1"/>
    <col min="2" max="2" width="0.44140625" style="160" customWidth="1"/>
    <col min="3" max="3" width="18.109375" style="160" bestFit="1" customWidth="1"/>
    <col min="4" max="4" width="0.6640625" style="160" customWidth="1"/>
    <col min="5" max="5" width="20" style="160" bestFit="1" customWidth="1"/>
    <col min="6" max="6" width="0.5546875" style="160" customWidth="1"/>
    <col min="7" max="7" width="17" style="160" bestFit="1" customWidth="1"/>
    <col min="8" max="8" width="0.5546875" style="160" customWidth="1"/>
    <col min="9" max="9" width="20.44140625" style="160" bestFit="1" customWidth="1"/>
    <col min="10" max="10" width="0.44140625" style="160" customWidth="1"/>
    <col min="11" max="11" width="18.109375" style="160" bestFit="1" customWidth="1"/>
    <col min="12" max="12" width="0.5546875" style="160" customWidth="1"/>
    <col min="13" max="13" width="17.6640625" style="160" bestFit="1" customWidth="1"/>
    <col min="14" max="14" width="0.88671875" style="160" customWidth="1"/>
    <col min="15" max="15" width="19.33203125" style="160" bestFit="1" customWidth="1"/>
    <col min="16" max="16" width="0.5546875" style="160" customWidth="1"/>
    <col min="17" max="17" width="19.33203125" style="160" bestFit="1" customWidth="1"/>
    <col min="18" max="18" width="9.109375" style="1"/>
    <col min="19" max="19" width="12.6640625" style="1" bestFit="1" customWidth="1"/>
    <col min="20" max="16384" width="9.109375" style="1"/>
  </cols>
  <sheetData>
    <row r="1" spans="1:17" ht="21" customHeight="1">
      <c r="A1" s="295" t="s">
        <v>87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</row>
    <row r="2" spans="1:17" ht="18" customHeight="1">
      <c r="A2" s="295" t="s">
        <v>53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</row>
    <row r="3" spans="1:17" ht="19.5" customHeight="1">
      <c r="A3" s="295" t="str">
        <f>' سهام'!B3</f>
        <v>برای ماه منتهی به 1402/10/30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</row>
    <row r="4" spans="1:17">
      <c r="A4" s="281" t="s">
        <v>29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</row>
    <row r="5" spans="1:17" ht="4.5" customHeight="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7" ht="22.5" customHeight="1" thickBot="1">
      <c r="A6" s="218"/>
      <c r="B6" s="90"/>
      <c r="C6" s="323" t="str">
        <f>'درآمد سود سهام'!$J$6</f>
        <v>طی  دی ماه</v>
      </c>
      <c r="D6" s="282"/>
      <c r="E6" s="282"/>
      <c r="F6" s="282"/>
      <c r="G6" s="282"/>
      <c r="H6" s="282"/>
      <c r="I6" s="282"/>
      <c r="J6" s="92"/>
      <c r="K6" s="324" t="str">
        <f>'درآمد سود سهام'!$P$6</f>
        <v>از ابتدای سال مالی تا پایان دی ماه</v>
      </c>
      <c r="L6" s="282"/>
      <c r="M6" s="282"/>
      <c r="N6" s="282"/>
      <c r="O6" s="282"/>
      <c r="P6" s="282"/>
      <c r="Q6" s="282"/>
    </row>
    <row r="7" spans="1:17" ht="15.75" customHeight="1">
      <c r="A7" s="319"/>
      <c r="B7" s="320"/>
      <c r="C7" s="321" t="s">
        <v>15</v>
      </c>
      <c r="D7" s="321"/>
      <c r="E7" s="321" t="s">
        <v>13</v>
      </c>
      <c r="F7" s="319"/>
      <c r="G7" s="321" t="s">
        <v>14</v>
      </c>
      <c r="H7" s="319"/>
      <c r="I7" s="321" t="s">
        <v>2</v>
      </c>
      <c r="J7" s="89"/>
      <c r="K7" s="321" t="s">
        <v>15</v>
      </c>
      <c r="L7" s="321"/>
      <c r="M7" s="321" t="s">
        <v>13</v>
      </c>
      <c r="N7" s="319"/>
      <c r="O7" s="321" t="s">
        <v>14</v>
      </c>
      <c r="P7" s="319"/>
      <c r="Q7" s="321" t="s">
        <v>2</v>
      </c>
    </row>
    <row r="8" spans="1:17" ht="12" customHeight="1">
      <c r="A8" s="320"/>
      <c r="B8" s="320"/>
      <c r="C8" s="322"/>
      <c r="D8" s="322"/>
      <c r="E8" s="322"/>
      <c r="F8" s="320"/>
      <c r="G8" s="322"/>
      <c r="H8" s="320"/>
      <c r="I8" s="322"/>
      <c r="J8" s="89"/>
      <c r="K8" s="322"/>
      <c r="L8" s="322"/>
      <c r="M8" s="322"/>
      <c r="N8" s="320"/>
      <c r="O8" s="322"/>
      <c r="P8" s="320"/>
      <c r="Q8" s="322"/>
    </row>
    <row r="9" spans="1:17" ht="14.25" customHeight="1" thickBot="1">
      <c r="A9" s="320"/>
      <c r="B9" s="320"/>
      <c r="C9" s="220" t="s">
        <v>60</v>
      </c>
      <c r="D9" s="322"/>
      <c r="E9" s="220" t="s">
        <v>57</v>
      </c>
      <c r="F9" s="320"/>
      <c r="G9" s="220" t="s">
        <v>58</v>
      </c>
      <c r="H9" s="320"/>
      <c r="I9" s="282"/>
      <c r="J9" s="93"/>
      <c r="K9" s="220" t="s">
        <v>60</v>
      </c>
      <c r="L9" s="322"/>
      <c r="M9" s="220" t="s">
        <v>57</v>
      </c>
      <c r="N9" s="320"/>
      <c r="O9" s="220" t="s">
        <v>58</v>
      </c>
      <c r="P9" s="320"/>
      <c r="Q9" s="282"/>
    </row>
    <row r="10" spans="1:17" ht="21" customHeight="1">
      <c r="A10" s="221"/>
      <c r="B10" s="127"/>
      <c r="C10" s="157">
        <v>0</v>
      </c>
      <c r="D10" s="157"/>
      <c r="E10" s="157">
        <v>0</v>
      </c>
      <c r="F10" s="157"/>
      <c r="G10" s="157">
        <v>0</v>
      </c>
      <c r="H10" s="157"/>
      <c r="I10" s="157">
        <f>C10+E10+G10</f>
        <v>0</v>
      </c>
      <c r="J10" s="157"/>
      <c r="K10" s="157">
        <v>0</v>
      </c>
      <c r="L10" s="157"/>
      <c r="M10" s="157">
        <v>0</v>
      </c>
      <c r="N10" s="157"/>
      <c r="O10" s="157">
        <v>0</v>
      </c>
      <c r="P10" s="157">
        <v>1228793</v>
      </c>
      <c r="Q10" s="157">
        <f>O10+M10+K10</f>
        <v>0</v>
      </c>
    </row>
    <row r="11" spans="1:17" ht="21" customHeight="1" thickBot="1">
      <c r="A11" s="222" t="s">
        <v>2</v>
      </c>
      <c r="B11" s="223"/>
      <c r="C11" s="224">
        <f>SUM(C10:C10)</f>
        <v>0</v>
      </c>
      <c r="D11" s="225" t="e">
        <f>SUM(#REF!)</f>
        <v>#REF!</v>
      </c>
      <c r="E11" s="224">
        <f>SUM(E10:E10)</f>
        <v>0</v>
      </c>
      <c r="F11" s="225" t="e">
        <f>SUM(#REF!)</f>
        <v>#REF!</v>
      </c>
      <c r="G11" s="224">
        <f>SUM(G10:G10)</f>
        <v>0</v>
      </c>
      <c r="H11" s="225" t="e">
        <f>SUM(#REF!)</f>
        <v>#REF!</v>
      </c>
      <c r="I11" s="224">
        <f>SUM(I10:I10)</f>
        <v>0</v>
      </c>
      <c r="J11" s="225" t="e">
        <f>SUM(#REF!)</f>
        <v>#REF!</v>
      </c>
      <c r="K11" s="224">
        <v>0</v>
      </c>
      <c r="L11" s="225" t="e">
        <v>#REF!</v>
      </c>
      <c r="M11" s="224">
        <f>SUM(M10)</f>
        <v>0</v>
      </c>
      <c r="N11" s="225" t="e">
        <v>#REF!</v>
      </c>
      <c r="O11" s="224">
        <f>SUM(O10)</f>
        <v>0</v>
      </c>
      <c r="P11" s="225" t="e">
        <v>#REF!</v>
      </c>
      <c r="Q11" s="224">
        <f>SUM(Q10)</f>
        <v>0</v>
      </c>
    </row>
    <row r="12" spans="1:17" ht="21.6" thickTop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7">
      <c r="I13" s="226"/>
      <c r="O13" s="227"/>
      <c r="Q13" s="227"/>
    </row>
    <row r="14" spans="1:17">
      <c r="O14" s="226"/>
      <c r="Q14" s="226"/>
    </row>
    <row r="15" spans="1:17">
      <c r="I15" s="226"/>
    </row>
  </sheetData>
  <autoFilter ref="A9:Q9" xr:uid="{00000000-0009-0000-0000-00000A000000}">
    <sortState xmlns:xlrd2="http://schemas.microsoft.com/office/spreadsheetml/2017/richdata2" ref="A12:Q12">
      <sortCondition descending="1" ref="O9"/>
    </sortState>
  </autoFilter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ageMargins left="0.25" right="0.25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2"/>
  <sheetViews>
    <sheetView rightToLeft="1" view="pageBreakPreview" topLeftCell="A2" zoomScaleNormal="100" zoomScaleSheetLayoutView="100" workbookViewId="0">
      <selection activeCell="A3" sqref="A3:L3"/>
    </sheetView>
  </sheetViews>
  <sheetFormatPr defaultColWidth="9.109375" defaultRowHeight="21"/>
  <cols>
    <col min="1" max="1" width="32.109375" style="160" customWidth="1"/>
    <col min="2" max="2" width="0.6640625" style="160" customWidth="1"/>
    <col min="3" max="3" width="22.88671875" style="160" customWidth="1"/>
    <col min="4" max="4" width="0.6640625" style="160" customWidth="1"/>
    <col min="5" max="5" width="18.44140625" style="181" customWidth="1"/>
    <col min="6" max="6" width="1.44140625" style="181" customWidth="1"/>
    <col min="7" max="7" width="21.6640625" style="181" customWidth="1"/>
    <col min="8" max="8" width="1.44140625" style="181" customWidth="1"/>
    <col min="9" max="9" width="26.109375" style="181" customWidth="1"/>
    <col min="10" max="10" width="1.33203125" style="160" customWidth="1"/>
    <col min="11" max="11" width="22" style="160" customWidth="1"/>
    <col min="12" max="12" width="0.6640625" style="1" customWidth="1"/>
    <col min="13" max="16384" width="9.109375" style="1"/>
  </cols>
  <sheetData>
    <row r="1" spans="1:12" ht="21.6">
      <c r="A1" s="330" t="s">
        <v>84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</row>
    <row r="2" spans="1:12" ht="21.6">
      <c r="A2" s="330" t="s">
        <v>53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</row>
    <row r="3" spans="1:12" ht="21.6">
      <c r="A3" s="330" t="str">
        <f>' سهام'!B3</f>
        <v>برای ماه منتهی به 1402/10/30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</row>
    <row r="4" spans="1:12">
      <c r="A4" s="327" t="s">
        <v>30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</row>
    <row r="5" spans="1:12" ht="21.6" thickBot="1">
      <c r="A5" s="87"/>
      <c r="B5" s="87"/>
      <c r="C5" s="87"/>
      <c r="D5" s="86"/>
      <c r="E5" s="88"/>
      <c r="F5" s="88"/>
      <c r="G5" s="88"/>
      <c r="H5" s="88"/>
      <c r="I5" s="88"/>
      <c r="J5" s="87"/>
      <c r="K5" s="87"/>
      <c r="L5" s="22"/>
    </row>
    <row r="6" spans="1:12" ht="37.5" customHeight="1" thickBot="1">
      <c r="A6" s="325" t="s">
        <v>20</v>
      </c>
      <c r="B6" s="325"/>
      <c r="C6" s="325"/>
      <c r="D6" s="92"/>
      <c r="E6" s="326" t="str">
        <f>'درآمد سود سهام'!$J$6</f>
        <v>طی  دی ماه</v>
      </c>
      <c r="F6" s="326"/>
      <c r="G6" s="326"/>
      <c r="H6" s="326"/>
      <c r="I6" s="328" t="str">
        <f>'درآمد سود سهام'!$P$6</f>
        <v>از ابتدای سال مالی تا پایان دی ماه</v>
      </c>
      <c r="J6" s="329"/>
      <c r="K6" s="329"/>
      <c r="L6" s="329"/>
    </row>
    <row r="7" spans="1:12" ht="37.200000000000003">
      <c r="A7" s="228" t="s">
        <v>16</v>
      </c>
      <c r="B7" s="92"/>
      <c r="C7" s="228" t="s">
        <v>9</v>
      </c>
      <c r="D7" s="89"/>
      <c r="E7" s="229" t="s">
        <v>17</v>
      </c>
      <c r="F7" s="230"/>
      <c r="G7" s="229" t="s">
        <v>18</v>
      </c>
      <c r="H7" s="231"/>
      <c r="I7" s="229" t="s">
        <v>17</v>
      </c>
      <c r="J7" s="92"/>
      <c r="K7" s="228" t="s">
        <v>18</v>
      </c>
      <c r="L7" s="21"/>
    </row>
    <row r="8" spans="1:12" ht="27" customHeight="1">
      <c r="A8" s="232" t="s">
        <v>215</v>
      </c>
      <c r="B8" s="127"/>
      <c r="C8" s="105" t="s">
        <v>216</v>
      </c>
      <c r="D8" s="127"/>
      <c r="E8" s="107">
        <v>7855419</v>
      </c>
      <c r="F8" s="127"/>
      <c r="G8" s="233">
        <f>E8/$E$11</f>
        <v>0.99926537877070587</v>
      </c>
      <c r="H8" s="127"/>
      <c r="I8" s="107">
        <v>378216173</v>
      </c>
      <c r="J8" s="127"/>
      <c r="K8" s="233">
        <f>I8/$I$11</f>
        <v>0.99989245403043625</v>
      </c>
      <c r="L8" s="21"/>
    </row>
    <row r="9" spans="1:12" ht="27" customHeight="1">
      <c r="A9" s="232" t="s">
        <v>238</v>
      </c>
      <c r="B9" s="127"/>
      <c r="C9" s="234" t="s">
        <v>239</v>
      </c>
      <c r="D9" s="127"/>
      <c r="E9" s="107">
        <v>1643</v>
      </c>
      <c r="F9" s="127"/>
      <c r="G9" s="233">
        <f t="shared" ref="G9:G10" si="0">E9/$E$11</f>
        <v>2.0900132982343395E-4</v>
      </c>
      <c r="H9" s="127"/>
      <c r="I9" s="107">
        <v>11574</v>
      </c>
      <c r="J9" s="127"/>
      <c r="K9" s="233">
        <f t="shared" ref="K9:K10" si="1">I9/$I$11</f>
        <v>3.0598255942239334E-5</v>
      </c>
      <c r="L9" s="21"/>
    </row>
    <row r="10" spans="1:12" ht="27" customHeight="1" thickBot="1">
      <c r="A10" s="232" t="s">
        <v>240</v>
      </c>
      <c r="B10" s="127"/>
      <c r="C10" s="105" t="s">
        <v>241</v>
      </c>
      <c r="D10" s="127"/>
      <c r="E10" s="107">
        <v>4132</v>
      </c>
      <c r="F10" s="127"/>
      <c r="G10" s="233">
        <f t="shared" si="0"/>
        <v>5.2561989947074199E-4</v>
      </c>
      <c r="H10" s="127"/>
      <c r="I10" s="107">
        <v>29106</v>
      </c>
      <c r="J10" s="127"/>
      <c r="K10" s="233">
        <f t="shared" si="1"/>
        <v>7.6947713621463456E-5</v>
      </c>
      <c r="L10" s="21"/>
    </row>
    <row r="11" spans="1:12" ht="21.6" thickBot="1">
      <c r="A11" s="222" t="s">
        <v>2</v>
      </c>
      <c r="B11" s="223"/>
      <c r="D11" s="235"/>
      <c r="E11" s="236">
        <f>SUM(E8:E10)</f>
        <v>7861194</v>
      </c>
      <c r="F11" s="127"/>
      <c r="G11" s="237">
        <f>SUM(G8:G10)</f>
        <v>1</v>
      </c>
      <c r="H11" s="127"/>
      <c r="I11" s="236">
        <f>SUM(I8:I10)</f>
        <v>378256853</v>
      </c>
      <c r="J11" s="127"/>
      <c r="K11" s="237">
        <f>SUM(K8:K10)</f>
        <v>0.99999999999999989</v>
      </c>
      <c r="L11" s="21"/>
    </row>
    <row r="12" spans="1:12" ht="21.6" thickTop="1">
      <c r="F12" s="127"/>
      <c r="H12" s="127"/>
      <c r="J12" s="127"/>
    </row>
  </sheetData>
  <autoFilter ref="A7:L7" xr:uid="{00000000-0009-0000-0000-00000B000000}">
    <sortState xmlns:xlrd2="http://schemas.microsoft.com/office/spreadsheetml/2017/richdata2" ref="A8:L17">
      <sortCondition descending="1" ref="I7"/>
    </sortState>
  </autoFilter>
  <mergeCells count="7">
    <mergeCell ref="A6:C6"/>
    <mergeCell ref="E6:H6"/>
    <mergeCell ref="A4:L4"/>
    <mergeCell ref="I6:L6"/>
    <mergeCell ref="A1:L1"/>
    <mergeCell ref="A2:L2"/>
    <mergeCell ref="A3:L3"/>
  </mergeCells>
  <pageMargins left="0.7" right="0.7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rightToLeft="1" view="pageBreakPreview" zoomScaleNormal="100" zoomScaleSheetLayoutView="100" workbookViewId="0">
      <selection activeCell="M8" sqref="M8"/>
    </sheetView>
  </sheetViews>
  <sheetFormatPr defaultColWidth="9.109375" defaultRowHeight="18"/>
  <cols>
    <col min="1" max="1" width="32.44140625" style="86" customWidth="1"/>
    <col min="2" max="2" width="1.44140625" style="86" customWidth="1"/>
    <col min="3" max="3" width="19" style="86" bestFit="1" customWidth="1"/>
    <col min="4" max="4" width="0.88671875" style="86" customWidth="1"/>
    <col min="5" max="5" width="19" style="86" bestFit="1" customWidth="1"/>
    <col min="6" max="6" width="10.6640625" style="2" bestFit="1" customWidth="1"/>
    <col min="7" max="16384" width="9.109375" style="2"/>
  </cols>
  <sheetData>
    <row r="1" spans="1:6" s="27" customFormat="1" ht="18.600000000000001">
      <c r="A1" s="278" t="s">
        <v>84</v>
      </c>
      <c r="B1" s="278"/>
      <c r="C1" s="278"/>
      <c r="D1" s="278"/>
      <c r="E1" s="278"/>
    </row>
    <row r="2" spans="1:6" s="27" customFormat="1" ht="18.600000000000001">
      <c r="A2" s="278" t="s">
        <v>53</v>
      </c>
      <c r="B2" s="278"/>
      <c r="C2" s="278"/>
      <c r="D2" s="278"/>
      <c r="E2" s="278"/>
    </row>
    <row r="3" spans="1:6" s="27" customFormat="1" ht="18.600000000000001">
      <c r="A3" s="278" t="str">
        <f>' سهام'!B3</f>
        <v>برای ماه منتهی به 1402/10/30</v>
      </c>
      <c r="B3" s="278"/>
      <c r="C3" s="278"/>
      <c r="D3" s="278"/>
      <c r="E3" s="278"/>
    </row>
    <row r="4" spans="1:6" s="27" customFormat="1" ht="18.600000000000001">
      <c r="A4" s="84"/>
      <c r="B4" s="84"/>
      <c r="C4" s="84"/>
      <c r="D4" s="84"/>
      <c r="E4" s="84"/>
    </row>
    <row r="5" spans="1:6" ht="18.600000000000001">
      <c r="A5" s="281" t="s">
        <v>31</v>
      </c>
      <c r="B5" s="281"/>
      <c r="C5" s="281"/>
      <c r="D5" s="281"/>
      <c r="E5" s="281"/>
    </row>
    <row r="6" spans="1:6" ht="37.799999999999997" thickBot="1">
      <c r="A6" s="218"/>
      <c r="B6" s="90"/>
      <c r="C6" s="219" t="str">
        <f>'درآمد سود سهام'!$J$6</f>
        <v>طی  دی ماه</v>
      </c>
      <c r="D6" s="92"/>
      <c r="E6" s="219" t="str">
        <f>'درآمد سود سهام'!$P$6</f>
        <v>از ابتدای سال مالی تا پایان دی ماه</v>
      </c>
    </row>
    <row r="7" spans="1:6" ht="16.5" customHeight="1">
      <c r="A7" s="319"/>
      <c r="B7" s="320"/>
      <c r="C7" s="321" t="s">
        <v>6</v>
      </c>
      <c r="D7" s="89"/>
      <c r="E7" s="321" t="s">
        <v>6</v>
      </c>
    </row>
    <row r="8" spans="1:6" ht="18.600000000000001" thickBot="1">
      <c r="A8" s="320"/>
      <c r="B8" s="320"/>
      <c r="C8" s="282"/>
      <c r="D8" s="93"/>
      <c r="E8" s="282"/>
    </row>
    <row r="9" spans="1:6">
      <c r="A9" s="238" t="s">
        <v>32</v>
      </c>
      <c r="B9" s="127"/>
      <c r="C9" s="107">
        <v>217497010</v>
      </c>
      <c r="D9" s="107"/>
      <c r="E9" s="107">
        <v>22228884827</v>
      </c>
      <c r="F9" s="28"/>
    </row>
    <row r="10" spans="1:6" ht="25.95" customHeight="1">
      <c r="A10" s="238" t="s">
        <v>82</v>
      </c>
      <c r="B10" s="127"/>
      <c r="C10" s="107">
        <v>313714109</v>
      </c>
      <c r="D10" s="107"/>
      <c r="E10" s="107">
        <v>2851894566</v>
      </c>
      <c r="F10" s="28"/>
    </row>
    <row r="11" spans="1:6" ht="18.600000000000001" thickBot="1">
      <c r="A11" s="239" t="s">
        <v>2</v>
      </c>
      <c r="B11" s="92"/>
      <c r="C11" s="236">
        <f>SUM(C9:C10)</f>
        <v>531211119</v>
      </c>
      <c r="D11" s="107"/>
      <c r="E11" s="236">
        <f>SUM(E9:E10)</f>
        <v>25080779393</v>
      </c>
    </row>
    <row r="12" spans="1:6" ht="18.600000000000001" thickTop="1">
      <c r="D12" s="107"/>
    </row>
    <row r="13" spans="1:6">
      <c r="E13" s="240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روکش</vt:lpstr>
      <vt:lpstr> سهام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و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Smaeee</cp:lastModifiedBy>
  <cp:lastPrinted>2023-04-30T14:00:33Z</cp:lastPrinted>
  <dcterms:created xsi:type="dcterms:W3CDTF">2017-11-22T14:26:20Z</dcterms:created>
  <dcterms:modified xsi:type="dcterms:W3CDTF">2024-01-30T13:26:00Z</dcterms:modified>
</cp:coreProperties>
</file>